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常用\报销\2021报销\"/>
    </mc:Choice>
  </mc:AlternateContent>
  <xr:revisionPtr revIDLastSave="0" documentId="13_ncr:1_{2CDF757E-8D5B-4D23-AD47-F0DD830A21B3}" xr6:coauthVersionLast="41" xr6:coauthVersionMax="41" xr10:uidLastSave="{00000000-0000-0000-0000-000000000000}"/>
  <bookViews>
    <workbookView xWindow="-110" yWindow="-110" windowWidth="19420" windowHeight="10420" activeTab="1" xr2:uid="{00000000-000D-0000-FFFF-FFFF00000000}"/>
  </bookViews>
  <sheets>
    <sheet name="Instructions《填写指南》" sheetId="1" r:id="rId1"/>
    <sheet name="Input" sheetId="4" r:id="rId2"/>
    <sheet name="Parameter" sheetId="2" state="hidden" r:id="rId3"/>
    <sheet name="Data" sheetId="3" state="hidden" r:id="rId4"/>
  </sheets>
  <definedNames>
    <definedName name="Acct_Region">Parameter!$F$2:$F$43</definedName>
    <definedName name="Customer">Parameter!$D$2:$D$3</definedName>
    <definedName name="Diff">Input!$J$25</definedName>
    <definedName name="Hotel_Type">Parameter!$K$2:$K$4</definedName>
    <definedName name="Inv_Currency">Parameter!$I$2:$I$16</definedName>
    <definedName name="Location">Parameter!$E$2:$E$40</definedName>
    <definedName name="Normal_Domestic">Parameter!$A$2:$A$29</definedName>
    <definedName name="Normal_Oversea">Parameter!$B$2:$B$18</definedName>
    <definedName name="_xlnm.Print_Area" localSheetId="1">Input!$A$1:$T$131</definedName>
    <definedName name="_xlnm.Print_Area" localSheetId="0">Instructions《填写指南》!$A$1:$M$99</definedName>
    <definedName name="Tax_Rate">Parameter!$J$2:$J$10</definedName>
    <definedName name="Taxi_Type">Parameter!$K$9:$K$10</definedName>
    <definedName name="Welfare">Parameter!$C$2:$C$17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2" i="4" l="1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31" i="4"/>
  <c r="J33" i="4" l="1"/>
  <c r="J37" i="4"/>
  <c r="J41" i="4"/>
  <c r="J45" i="4"/>
  <c r="J49" i="4"/>
  <c r="J53" i="4"/>
  <c r="J57" i="4"/>
  <c r="J61" i="4"/>
  <c r="J65" i="4"/>
  <c r="J69" i="4"/>
  <c r="J73" i="4"/>
  <c r="J77" i="4"/>
  <c r="J81" i="4"/>
  <c r="J85" i="4"/>
  <c r="J89" i="4"/>
  <c r="J93" i="4"/>
  <c r="J97" i="4"/>
  <c r="J101" i="4"/>
  <c r="J109" i="4"/>
  <c r="J113" i="4"/>
  <c r="J117" i="4"/>
  <c r="J121" i="4"/>
  <c r="J125" i="4"/>
  <c r="J129" i="4"/>
  <c r="J32" i="4"/>
  <c r="J34" i="4"/>
  <c r="J35" i="4"/>
  <c r="J36" i="4"/>
  <c r="J38" i="4"/>
  <c r="J39" i="4"/>
  <c r="J40" i="4"/>
  <c r="J42" i="4"/>
  <c r="J43" i="4"/>
  <c r="J44" i="4"/>
  <c r="J46" i="4"/>
  <c r="J47" i="4"/>
  <c r="J48" i="4"/>
  <c r="J50" i="4"/>
  <c r="J51" i="4"/>
  <c r="J52" i="4"/>
  <c r="J54" i="4"/>
  <c r="J55" i="4"/>
  <c r="J56" i="4"/>
  <c r="J58" i="4"/>
  <c r="J59" i="4"/>
  <c r="J60" i="4"/>
  <c r="J62" i="4"/>
  <c r="J63" i="4"/>
  <c r="J64" i="4"/>
  <c r="J66" i="4"/>
  <c r="J67" i="4"/>
  <c r="J68" i="4"/>
  <c r="J70" i="4"/>
  <c r="J71" i="4"/>
  <c r="J72" i="4"/>
  <c r="J74" i="4"/>
  <c r="J75" i="4"/>
  <c r="J76" i="4"/>
  <c r="J78" i="4"/>
  <c r="J79" i="4"/>
  <c r="J80" i="4"/>
  <c r="J82" i="4"/>
  <c r="J83" i="4"/>
  <c r="J84" i="4"/>
  <c r="J86" i="4"/>
  <c r="J87" i="4"/>
  <c r="J88" i="4"/>
  <c r="J90" i="4"/>
  <c r="J91" i="4"/>
  <c r="J92" i="4"/>
  <c r="J94" i="4"/>
  <c r="J95" i="4"/>
  <c r="J96" i="4"/>
  <c r="J98" i="4"/>
  <c r="J99" i="4"/>
  <c r="J100" i="4"/>
  <c r="J102" i="4"/>
  <c r="J103" i="4"/>
  <c r="J104" i="4"/>
  <c r="J105" i="4"/>
  <c r="J106" i="4"/>
  <c r="J107" i="4"/>
  <c r="J108" i="4"/>
  <c r="J110" i="4"/>
  <c r="J111" i="4"/>
  <c r="J112" i="4"/>
  <c r="J114" i="4"/>
  <c r="J115" i="4"/>
  <c r="J116" i="4"/>
  <c r="J118" i="4"/>
  <c r="J119" i="4"/>
  <c r="J120" i="4"/>
  <c r="J122" i="4"/>
  <c r="J123" i="4"/>
  <c r="J124" i="4"/>
  <c r="J126" i="4"/>
  <c r="J127" i="4"/>
  <c r="J128" i="4"/>
  <c r="J130" i="4"/>
  <c r="R120" i="4" l="1"/>
  <c r="R110" i="4"/>
  <c r="K110" i="4" s="1"/>
  <c r="R100" i="4"/>
  <c r="S100" i="4"/>
  <c r="R68" i="4"/>
  <c r="K68" i="4" s="1"/>
  <c r="S68" i="4" s="1"/>
  <c r="R52" i="4"/>
  <c r="K52" i="4" s="1"/>
  <c r="R129" i="4"/>
  <c r="R93" i="4"/>
  <c r="K93" i="4" s="1"/>
  <c r="S93" i="4" s="1"/>
  <c r="R45" i="4"/>
  <c r="K45" i="4" s="1"/>
  <c r="R124" i="4"/>
  <c r="R114" i="4"/>
  <c r="R104" i="4"/>
  <c r="R99" i="4"/>
  <c r="R88" i="4"/>
  <c r="R78" i="4"/>
  <c r="K78" i="4" s="1"/>
  <c r="S78" i="4" s="1"/>
  <c r="R72" i="4"/>
  <c r="K72" i="4" s="1"/>
  <c r="R67" i="4"/>
  <c r="K67" i="4" s="1"/>
  <c r="S67" i="4" s="1"/>
  <c r="R62" i="4"/>
  <c r="K62" i="4" s="1"/>
  <c r="R56" i="4"/>
  <c r="K56" i="4" s="1"/>
  <c r="S56" i="4" s="1"/>
  <c r="R51" i="4"/>
  <c r="K51" i="4" s="1"/>
  <c r="R46" i="4"/>
  <c r="K46" i="4" s="1"/>
  <c r="R40" i="4"/>
  <c r="K40" i="4" s="1"/>
  <c r="S40" i="4" s="1"/>
  <c r="R125" i="4"/>
  <c r="K125" i="4" s="1"/>
  <c r="R109" i="4"/>
  <c r="R89" i="4"/>
  <c r="R73" i="4"/>
  <c r="K73" i="4" s="1"/>
  <c r="S73" i="4" s="1"/>
  <c r="R57" i="4"/>
  <c r="K57" i="4" s="1"/>
  <c r="S57" i="4" s="1"/>
  <c r="R41" i="4"/>
  <c r="K41" i="4" s="1"/>
  <c r="R126" i="4"/>
  <c r="R115" i="4"/>
  <c r="R105" i="4"/>
  <c r="K105" i="4" s="1"/>
  <c r="S105" i="4" s="1"/>
  <c r="R95" i="4"/>
  <c r="R79" i="4"/>
  <c r="K79" i="4" s="1"/>
  <c r="R63" i="4"/>
  <c r="K63" i="4" s="1"/>
  <c r="R58" i="4"/>
  <c r="K58" i="4" s="1"/>
  <c r="R42" i="4"/>
  <c r="K42" i="4" s="1"/>
  <c r="S42" i="4" s="1"/>
  <c r="R113" i="4"/>
  <c r="K113" i="4" s="1"/>
  <c r="S113" i="4" s="1"/>
  <c r="R77" i="4"/>
  <c r="K77" i="4" s="1"/>
  <c r="S77" i="4" s="1"/>
  <c r="R61" i="4"/>
  <c r="K61" i="4" s="1"/>
  <c r="S61" i="4" s="1"/>
  <c r="R130" i="4"/>
  <c r="K130" i="4" s="1"/>
  <c r="S130" i="4" s="1"/>
  <c r="R119" i="4"/>
  <c r="R108" i="4"/>
  <c r="K108" i="4" s="1"/>
  <c r="S108" i="4" s="1"/>
  <c r="R94" i="4"/>
  <c r="K94" i="4" s="1"/>
  <c r="R128" i="4"/>
  <c r="R123" i="4"/>
  <c r="K123" i="4" s="1"/>
  <c r="S123" i="4" s="1"/>
  <c r="R118" i="4"/>
  <c r="R112" i="4"/>
  <c r="R107" i="4"/>
  <c r="K107" i="4" s="1"/>
  <c r="S107" i="4" s="1"/>
  <c r="R103" i="4"/>
  <c r="R98" i="4"/>
  <c r="K98" i="4" s="1"/>
  <c r="R92" i="4"/>
  <c r="K92" i="4" s="1"/>
  <c r="R87" i="4"/>
  <c r="K87" i="4" s="1"/>
  <c r="S87" i="4" s="1"/>
  <c r="R76" i="4"/>
  <c r="K76" i="4" s="1"/>
  <c r="S76" i="4" s="1"/>
  <c r="R71" i="4"/>
  <c r="K71" i="4" s="1"/>
  <c r="R66" i="4"/>
  <c r="K66" i="4" s="1"/>
  <c r="S66" i="4" s="1"/>
  <c r="R60" i="4"/>
  <c r="K60" i="4" s="1"/>
  <c r="S60" i="4" s="1"/>
  <c r="R55" i="4"/>
  <c r="K55" i="4" s="1"/>
  <c r="R50" i="4"/>
  <c r="K50" i="4" s="1"/>
  <c r="R44" i="4"/>
  <c r="K44" i="4" s="1"/>
  <c r="S44" i="4" s="1"/>
  <c r="R39" i="4"/>
  <c r="K39" i="4" s="1"/>
  <c r="S39" i="4" s="1"/>
  <c r="R121" i="4"/>
  <c r="K121" i="4" s="1"/>
  <c r="R101" i="4"/>
  <c r="R69" i="4"/>
  <c r="K69" i="4" s="1"/>
  <c r="S69" i="4" s="1"/>
  <c r="R53" i="4"/>
  <c r="K53" i="4" s="1"/>
  <c r="R37" i="4"/>
  <c r="K37" i="4" s="1"/>
  <c r="R90" i="4"/>
  <c r="R74" i="4"/>
  <c r="K74" i="4" s="1"/>
  <c r="S74" i="4" s="1"/>
  <c r="R47" i="4"/>
  <c r="K47" i="4" s="1"/>
  <c r="R127" i="4"/>
  <c r="R122" i="4"/>
  <c r="K122" i="4" s="1"/>
  <c r="S122" i="4" s="1"/>
  <c r="R116" i="4"/>
  <c r="R111" i="4"/>
  <c r="K111" i="4" s="1"/>
  <c r="R106" i="4"/>
  <c r="R102" i="4"/>
  <c r="R96" i="4"/>
  <c r="K96" i="4" s="1"/>
  <c r="S96" i="4" s="1"/>
  <c r="R91" i="4"/>
  <c r="K91" i="4" s="1"/>
  <c r="R86" i="4"/>
  <c r="K86" i="4" s="1"/>
  <c r="S86" i="4" s="1"/>
  <c r="R80" i="4"/>
  <c r="K80" i="4" s="1"/>
  <c r="S80" i="4" s="1"/>
  <c r="R75" i="4"/>
  <c r="K75" i="4" s="1"/>
  <c r="R70" i="4"/>
  <c r="K70" i="4" s="1"/>
  <c r="R64" i="4"/>
  <c r="K64" i="4" s="1"/>
  <c r="S64" i="4" s="1"/>
  <c r="R59" i="4"/>
  <c r="K59" i="4" s="1"/>
  <c r="S59" i="4" s="1"/>
  <c r="R54" i="4"/>
  <c r="K54" i="4" s="1"/>
  <c r="R48" i="4"/>
  <c r="K48" i="4" s="1"/>
  <c r="R43" i="4"/>
  <c r="K43" i="4" s="1"/>
  <c r="S43" i="4" s="1"/>
  <c r="R38" i="4"/>
  <c r="K38" i="4" s="1"/>
  <c r="R32" i="4"/>
  <c r="K32" i="4" s="1"/>
  <c r="S32" i="4" s="1"/>
  <c r="R117" i="4"/>
  <c r="K117" i="4" s="1"/>
  <c r="R97" i="4"/>
  <c r="R81" i="4"/>
  <c r="K81" i="4" s="1"/>
  <c r="S81" i="4" s="1"/>
  <c r="R65" i="4"/>
  <c r="K65" i="4" s="1"/>
  <c r="R49" i="4"/>
  <c r="K49" i="4" s="1"/>
  <c r="S49" i="4" s="1"/>
  <c r="R33" i="4"/>
  <c r="K33" i="4" s="1"/>
  <c r="K127" i="4"/>
  <c r="S127" i="4" s="1"/>
  <c r="K119" i="4"/>
  <c r="S119" i="4" s="1"/>
  <c r="K102" i="4"/>
  <c r="S102" i="4" s="1"/>
  <c r="K106" i="4"/>
  <c r="S106" i="4" s="1"/>
  <c r="K126" i="4"/>
  <c r="S126" i="4" s="1"/>
  <c r="K115" i="4"/>
  <c r="K104" i="4"/>
  <c r="S104" i="4" s="1"/>
  <c r="K95" i="4"/>
  <c r="S95" i="4" s="1"/>
  <c r="K90" i="4"/>
  <c r="S90" i="4" s="1"/>
  <c r="K120" i="4"/>
  <c r="S120" i="4" s="1"/>
  <c r="K118" i="4"/>
  <c r="S118" i="4" s="1"/>
  <c r="K114" i="4"/>
  <c r="S114" i="4" s="1"/>
  <c r="K103" i="4"/>
  <c r="S103" i="4" s="1"/>
  <c r="K99" i="4"/>
  <c r="K129" i="4"/>
  <c r="S129" i="4" s="1"/>
  <c r="K109" i="4"/>
  <c r="S109" i="4" s="1"/>
  <c r="K89" i="4"/>
  <c r="S89" i="4" s="1"/>
  <c r="K97" i="4"/>
  <c r="K101" i="4"/>
  <c r="K100" i="4"/>
  <c r="K88" i="4"/>
  <c r="K128" i="4"/>
  <c r="K124" i="4"/>
  <c r="S124" i="4" s="1"/>
  <c r="K116" i="4"/>
  <c r="S116" i="4" s="1"/>
  <c r="K112" i="4"/>
  <c r="S41" i="4" l="1"/>
  <c r="S37" i="4"/>
  <c r="S128" i="4"/>
  <c r="S38" i="4"/>
  <c r="S33" i="4"/>
  <c r="S52" i="4"/>
  <c r="S48" i="4"/>
  <c r="S111" i="4"/>
  <c r="S53" i="4"/>
  <c r="S71" i="4"/>
  <c r="S65" i="4"/>
  <c r="S117" i="4"/>
  <c r="S54" i="4"/>
  <c r="S121" i="4"/>
  <c r="S125" i="4"/>
  <c r="S51" i="4"/>
  <c r="S72" i="4"/>
  <c r="S110" i="4"/>
  <c r="S91" i="4"/>
  <c r="S50" i="4"/>
  <c r="S92" i="4"/>
  <c r="S94" i="4"/>
  <c r="S58" i="4"/>
  <c r="S45" i="4"/>
  <c r="S79" i="4"/>
  <c r="S75" i="4"/>
  <c r="S55" i="4"/>
  <c r="S98" i="4"/>
  <c r="S63" i="4"/>
  <c r="S115" i="4"/>
  <c r="S62" i="4"/>
  <c r="S101" i="4"/>
  <c r="S46" i="4"/>
  <c r="S88" i="4"/>
  <c r="S70" i="4"/>
  <c r="S47" i="4"/>
  <c r="S112" i="4"/>
  <c r="S99" i="4"/>
  <c r="S97" i="4"/>
  <c r="J31" i="4"/>
  <c r="R31" i="4" l="1"/>
  <c r="K31" i="4" s="1"/>
  <c r="S31" i="4" s="1"/>
  <c r="L31" i="4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" i="2"/>
  <c r="O31" i="4" l="1"/>
  <c r="L34" i="4" l="1"/>
  <c r="R34" i="4" s="1"/>
  <c r="K34" i="4" s="1"/>
  <c r="S34" i="4" s="1"/>
  <c r="L33" i="4"/>
  <c r="L32" i="4"/>
  <c r="O32" i="4" s="1"/>
  <c r="L35" i="4"/>
  <c r="R35" i="4" s="1"/>
  <c r="K35" i="4" s="1"/>
  <c r="S35" i="4" s="1"/>
  <c r="L43" i="4"/>
  <c r="L44" i="4"/>
  <c r="L45" i="4"/>
  <c r="L46" i="4"/>
  <c r="N46" i="4" s="1"/>
  <c r="P46" i="4" s="1"/>
  <c r="L47" i="4"/>
  <c r="L48" i="4"/>
  <c r="L49" i="4"/>
  <c r="L50" i="4"/>
  <c r="N50" i="4" s="1"/>
  <c r="P50" i="4" s="1"/>
  <c r="L51" i="4"/>
  <c r="L52" i="4"/>
  <c r="L53" i="4"/>
  <c r="L54" i="4"/>
  <c r="N54" i="4" s="1"/>
  <c r="P54" i="4" s="1"/>
  <c r="L55" i="4"/>
  <c r="L56" i="4"/>
  <c r="L57" i="4"/>
  <c r="L58" i="4"/>
  <c r="N58" i="4" s="1"/>
  <c r="P58" i="4" s="1"/>
  <c r="L59" i="4"/>
  <c r="L60" i="4"/>
  <c r="L61" i="4"/>
  <c r="L62" i="4"/>
  <c r="L63" i="4"/>
  <c r="L64" i="4"/>
  <c r="L65" i="4"/>
  <c r="L66" i="4"/>
  <c r="L67" i="4"/>
  <c r="L68" i="4"/>
  <c r="L69" i="4"/>
  <c r="L70" i="4"/>
  <c r="N70" i="4" s="1"/>
  <c r="P70" i="4" s="1"/>
  <c r="L71" i="4"/>
  <c r="L72" i="4"/>
  <c r="L73" i="4"/>
  <c r="L74" i="4"/>
  <c r="L75" i="4"/>
  <c r="L76" i="4"/>
  <c r="L77" i="4"/>
  <c r="L78" i="4"/>
  <c r="N78" i="4" s="1"/>
  <c r="P78" i="4" s="1"/>
  <c r="L79" i="4"/>
  <c r="L80" i="4"/>
  <c r="O80" i="4" s="1"/>
  <c r="L81" i="4"/>
  <c r="L82" i="4"/>
  <c r="L83" i="4"/>
  <c r="R83" i="4" s="1"/>
  <c r="K83" i="4" s="1"/>
  <c r="S83" i="4" s="1"/>
  <c r="L84" i="4"/>
  <c r="R84" i="4" s="1"/>
  <c r="K84" i="4" s="1"/>
  <c r="S84" i="4" s="1"/>
  <c r="L85" i="4"/>
  <c r="R85" i="4" s="1"/>
  <c r="K85" i="4" s="1"/>
  <c r="S85" i="4" s="1"/>
  <c r="L86" i="4"/>
  <c r="N86" i="4" s="1"/>
  <c r="P86" i="4" s="1"/>
  <c r="L87" i="4"/>
  <c r="L88" i="4"/>
  <c r="L89" i="4"/>
  <c r="L90" i="4"/>
  <c r="N90" i="4" s="1"/>
  <c r="P90" i="4" s="1"/>
  <c r="L91" i="4"/>
  <c r="L92" i="4"/>
  <c r="L93" i="4"/>
  <c r="O93" i="4" s="1"/>
  <c r="L94" i="4"/>
  <c r="N94" i="4" s="1"/>
  <c r="P94" i="4" s="1"/>
  <c r="L95" i="4"/>
  <c r="L96" i="4"/>
  <c r="L97" i="4"/>
  <c r="L98" i="4"/>
  <c r="N98" i="4" s="1"/>
  <c r="P98" i="4" s="1"/>
  <c r="L99" i="4"/>
  <c r="L100" i="4"/>
  <c r="L101" i="4"/>
  <c r="L102" i="4"/>
  <c r="N102" i="4" s="1"/>
  <c r="P102" i="4" s="1"/>
  <c r="L103" i="4"/>
  <c r="L104" i="4"/>
  <c r="L105" i="4"/>
  <c r="L106" i="4"/>
  <c r="N106" i="4" s="1"/>
  <c r="P106" i="4" s="1"/>
  <c r="L107" i="4"/>
  <c r="L108" i="4"/>
  <c r="L109" i="4"/>
  <c r="L110" i="4"/>
  <c r="N110" i="4" s="1"/>
  <c r="P110" i="4" s="1"/>
  <c r="L111" i="4"/>
  <c r="L112" i="4"/>
  <c r="L113" i="4"/>
  <c r="L114" i="4"/>
  <c r="L115" i="4"/>
  <c r="L116" i="4"/>
  <c r="L117" i="4"/>
  <c r="O117" i="4" s="1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36" i="4"/>
  <c r="R36" i="4" s="1"/>
  <c r="K36" i="4" s="1"/>
  <c r="S36" i="4" s="1"/>
  <c r="L37" i="4"/>
  <c r="L38" i="4"/>
  <c r="L39" i="4"/>
  <c r="L40" i="4"/>
  <c r="L41" i="4"/>
  <c r="L42" i="4"/>
  <c r="E27" i="4"/>
  <c r="B18" i="4"/>
  <c r="B19" i="4"/>
  <c r="B20" i="4"/>
  <c r="C20" i="4" s="1"/>
  <c r="B21" i="4"/>
  <c r="C21" i="4" s="1"/>
  <c r="B22" i="4"/>
  <c r="C22" i="4" s="1"/>
  <c r="B23" i="4"/>
  <c r="C23" i="4" s="1"/>
  <c r="B24" i="4"/>
  <c r="C24" i="4" s="1"/>
  <c r="B17" i="4"/>
  <c r="D18" i="4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17" i="4"/>
  <c r="E17" i="4" s="1"/>
  <c r="H17" i="4"/>
  <c r="H18" i="4"/>
  <c r="I18" i="4" s="1"/>
  <c r="H19" i="4"/>
  <c r="I19" i="4" s="1"/>
  <c r="H20" i="4"/>
  <c r="H21" i="4"/>
  <c r="I21" i="4" s="1"/>
  <c r="H22" i="4"/>
  <c r="I22" i="4" s="1"/>
  <c r="H23" i="4"/>
  <c r="I23" i="4" s="1"/>
  <c r="H24" i="4"/>
  <c r="I24" i="4" s="1"/>
  <c r="F17" i="4"/>
  <c r="F18" i="4"/>
  <c r="F19" i="4"/>
  <c r="G19" i="4" s="1"/>
  <c r="F20" i="4"/>
  <c r="F21" i="4"/>
  <c r="G21" i="4" s="1"/>
  <c r="F22" i="4"/>
  <c r="G22" i="4" s="1"/>
  <c r="F23" i="4"/>
  <c r="G23" i="4" s="1"/>
  <c r="F24" i="4"/>
  <c r="G24" i="4" s="1"/>
  <c r="H16" i="4"/>
  <c r="I16" i="4" s="1"/>
  <c r="F16" i="4"/>
  <c r="G16" i="4" s="1"/>
  <c r="O33" i="4"/>
  <c r="D16" i="4"/>
  <c r="O36" i="4"/>
  <c r="O40" i="4"/>
  <c r="O60" i="4"/>
  <c r="O76" i="4"/>
  <c r="O92" i="4"/>
  <c r="O96" i="4"/>
  <c r="O100" i="4"/>
  <c r="O104" i="4"/>
  <c r="O108" i="4"/>
  <c r="O112" i="4"/>
  <c r="O116" i="4"/>
  <c r="B16" i="4"/>
  <c r="O34" i="4"/>
  <c r="N127" i="4"/>
  <c r="P127" i="4" s="1"/>
  <c r="N123" i="4"/>
  <c r="P123" i="4" s="1"/>
  <c r="N119" i="4"/>
  <c r="P119" i="4" s="1"/>
  <c r="N111" i="4"/>
  <c r="P111" i="4" s="1"/>
  <c r="N107" i="4"/>
  <c r="P107" i="4" s="1"/>
  <c r="N91" i="4"/>
  <c r="P91" i="4" s="1"/>
  <c r="N87" i="4"/>
  <c r="P87" i="4" s="1"/>
  <c r="N75" i="4"/>
  <c r="P75" i="4" s="1"/>
  <c r="N71" i="4"/>
  <c r="P71" i="4" s="1"/>
  <c r="N67" i="4"/>
  <c r="P67" i="4" s="1"/>
  <c r="N63" i="4"/>
  <c r="P63" i="4" s="1"/>
  <c r="N59" i="4"/>
  <c r="P59" i="4" s="1"/>
  <c r="N51" i="4"/>
  <c r="P51" i="4" s="1"/>
  <c r="N47" i="4"/>
  <c r="P47" i="4" s="1"/>
  <c r="N43" i="4"/>
  <c r="P43" i="4" s="1"/>
  <c r="G17" i="4" l="1"/>
  <c r="E18" i="4"/>
  <c r="N82" i="4"/>
  <c r="P82" i="4" s="1"/>
  <c r="R82" i="4"/>
  <c r="K82" i="4" s="1"/>
  <c r="S82" i="4" s="1"/>
  <c r="D27" i="4"/>
  <c r="G18" i="4"/>
  <c r="I17" i="4"/>
  <c r="G20" i="4"/>
  <c r="C19" i="4"/>
  <c r="C18" i="4"/>
  <c r="I20" i="4"/>
  <c r="C17" i="4"/>
  <c r="O42" i="4"/>
  <c r="N125" i="4"/>
  <c r="P125" i="4" s="1"/>
  <c r="N113" i="4"/>
  <c r="P113" i="4" s="1"/>
  <c r="N101" i="4"/>
  <c r="P101" i="4" s="1"/>
  <c r="N89" i="4"/>
  <c r="P89" i="4" s="1"/>
  <c r="N81" i="4"/>
  <c r="P81" i="4" s="1"/>
  <c r="N69" i="4"/>
  <c r="P69" i="4" s="1"/>
  <c r="N61" i="4"/>
  <c r="P61" i="4" s="1"/>
  <c r="O69" i="4"/>
  <c r="N41" i="4"/>
  <c r="P41" i="4" s="1"/>
  <c r="N37" i="4"/>
  <c r="P37" i="4" s="1"/>
  <c r="N128" i="4"/>
  <c r="P128" i="4" s="1"/>
  <c r="N124" i="4"/>
  <c r="P124" i="4" s="1"/>
  <c r="N120" i="4"/>
  <c r="P120" i="4" s="1"/>
  <c r="N116" i="4"/>
  <c r="P116" i="4" s="1"/>
  <c r="N112" i="4"/>
  <c r="P112" i="4" s="1"/>
  <c r="N108" i="4"/>
  <c r="P108" i="4" s="1"/>
  <c r="N104" i="4"/>
  <c r="P104" i="4" s="1"/>
  <c r="N100" i="4"/>
  <c r="P100" i="4" s="1"/>
  <c r="N96" i="4"/>
  <c r="P96" i="4" s="1"/>
  <c r="N92" i="4"/>
  <c r="P92" i="4" s="1"/>
  <c r="N88" i="4"/>
  <c r="P88" i="4" s="1"/>
  <c r="N84" i="4"/>
  <c r="P84" i="4" s="1"/>
  <c r="N80" i="4"/>
  <c r="P80" i="4" s="1"/>
  <c r="N76" i="4"/>
  <c r="P76" i="4" s="1"/>
  <c r="N72" i="4"/>
  <c r="P72" i="4" s="1"/>
  <c r="N68" i="4"/>
  <c r="P68" i="4" s="1"/>
  <c r="N64" i="4"/>
  <c r="P64" i="4" s="1"/>
  <c r="N60" i="4"/>
  <c r="P60" i="4" s="1"/>
  <c r="N56" i="4"/>
  <c r="P56" i="4" s="1"/>
  <c r="N52" i="4"/>
  <c r="P52" i="4" s="1"/>
  <c r="N48" i="4"/>
  <c r="P48" i="4" s="1"/>
  <c r="N44" i="4"/>
  <c r="P44" i="4" s="1"/>
  <c r="N129" i="4"/>
  <c r="P129" i="4" s="1"/>
  <c r="N117" i="4"/>
  <c r="P117" i="4" s="1"/>
  <c r="N105" i="4"/>
  <c r="P105" i="4" s="1"/>
  <c r="N93" i="4"/>
  <c r="P93" i="4" s="1"/>
  <c r="N77" i="4"/>
  <c r="P77" i="4" s="1"/>
  <c r="N65" i="4"/>
  <c r="P65" i="4" s="1"/>
  <c r="N57" i="4"/>
  <c r="P57" i="4" s="1"/>
  <c r="N53" i="4"/>
  <c r="P53" i="4" s="1"/>
  <c r="N45" i="4"/>
  <c r="P45" i="4" s="1"/>
  <c r="O101" i="4"/>
  <c r="N40" i="4"/>
  <c r="P40" i="4" s="1"/>
  <c r="N36" i="4"/>
  <c r="P36" i="4" s="1"/>
  <c r="O127" i="4"/>
  <c r="O123" i="4"/>
  <c r="O119" i="4"/>
  <c r="O115" i="4"/>
  <c r="O111" i="4"/>
  <c r="O107" i="4"/>
  <c r="O103" i="4"/>
  <c r="O99" i="4"/>
  <c r="O95" i="4"/>
  <c r="O91" i="4"/>
  <c r="O87" i="4"/>
  <c r="O83" i="4"/>
  <c r="O79" i="4"/>
  <c r="O75" i="4"/>
  <c r="O71" i="4"/>
  <c r="O67" i="4"/>
  <c r="O63" i="4"/>
  <c r="O59" i="4"/>
  <c r="O55" i="4"/>
  <c r="O51" i="4"/>
  <c r="O47" i="4"/>
  <c r="O43" i="4"/>
  <c r="N33" i="4"/>
  <c r="P33" i="4" s="1"/>
  <c r="N38" i="4"/>
  <c r="P38" i="4" s="1"/>
  <c r="N121" i="4"/>
  <c r="P121" i="4" s="1"/>
  <c r="N109" i="4"/>
  <c r="P109" i="4" s="1"/>
  <c r="N97" i="4"/>
  <c r="P97" i="4" s="1"/>
  <c r="N85" i="4"/>
  <c r="P85" i="4" s="1"/>
  <c r="N73" i="4"/>
  <c r="P73" i="4" s="1"/>
  <c r="N49" i="4"/>
  <c r="P49" i="4" s="1"/>
  <c r="O109" i="4"/>
  <c r="O57" i="4"/>
  <c r="N39" i="4"/>
  <c r="P39" i="4" s="1"/>
  <c r="N130" i="4"/>
  <c r="P130" i="4" s="1"/>
  <c r="O126" i="4"/>
  <c r="O122" i="4"/>
  <c r="O118" i="4"/>
  <c r="O114" i="4"/>
  <c r="O110" i="4"/>
  <c r="O106" i="4"/>
  <c r="O102" i="4"/>
  <c r="O98" i="4"/>
  <c r="O94" i="4"/>
  <c r="O90" i="4"/>
  <c r="O86" i="4"/>
  <c r="O82" i="4"/>
  <c r="O78" i="4"/>
  <c r="O74" i="4"/>
  <c r="O70" i="4"/>
  <c r="O66" i="4"/>
  <c r="O62" i="4"/>
  <c r="O58" i="4"/>
  <c r="O54" i="4"/>
  <c r="O50" i="4"/>
  <c r="O46" i="4"/>
  <c r="N35" i="4"/>
  <c r="P35" i="4" s="1"/>
  <c r="N34" i="4"/>
  <c r="P34" i="4" s="1"/>
  <c r="O77" i="4"/>
  <c r="O65" i="4"/>
  <c r="O53" i="4"/>
  <c r="O129" i="4"/>
  <c r="O113" i="4"/>
  <c r="O105" i="4"/>
  <c r="O97" i="4"/>
  <c r="O89" i="4"/>
  <c r="O61" i="4"/>
  <c r="O49" i="4"/>
  <c r="O125" i="4"/>
  <c r="O85" i="4"/>
  <c r="O73" i="4"/>
  <c r="O45" i="4"/>
  <c r="N114" i="4"/>
  <c r="P114" i="4" s="1"/>
  <c r="O124" i="4"/>
  <c r="O68" i="4"/>
  <c r="O120" i="4"/>
  <c r="O84" i="4"/>
  <c r="O52" i="4"/>
  <c r="O37" i="4"/>
  <c r="N79" i="4"/>
  <c r="P79" i="4" s="1"/>
  <c r="N115" i="4"/>
  <c r="P115" i="4" s="1"/>
  <c r="N83" i="4"/>
  <c r="P83" i="4" s="1"/>
  <c r="N99" i="4"/>
  <c r="P99" i="4" s="1"/>
  <c r="O130" i="4"/>
  <c r="N118" i="4"/>
  <c r="P118" i="4" s="1"/>
  <c r="O72" i="4"/>
  <c r="O64" i="4"/>
  <c r="O56" i="4"/>
  <c r="I25" i="4"/>
  <c r="N126" i="4"/>
  <c r="P126" i="4" s="1"/>
  <c r="O44" i="4"/>
  <c r="G27" i="4"/>
  <c r="N103" i="4"/>
  <c r="P103" i="4" s="1"/>
  <c r="N62" i="4"/>
  <c r="P62" i="4" s="1"/>
  <c r="N74" i="4"/>
  <c r="P74" i="4" s="1"/>
  <c r="O81" i="4"/>
  <c r="O41" i="4"/>
  <c r="N31" i="4"/>
  <c r="P31" i="4" s="1"/>
  <c r="O121" i="4"/>
  <c r="N55" i="4"/>
  <c r="P55" i="4" s="1"/>
  <c r="N95" i="4"/>
  <c r="P95" i="4" s="1"/>
  <c r="O38" i="4"/>
  <c r="N42" i="4"/>
  <c r="P42" i="4" s="1"/>
  <c r="N66" i="4"/>
  <c r="P66" i="4" s="1"/>
  <c r="N122" i="4"/>
  <c r="P122" i="4" s="1"/>
  <c r="O128" i="4"/>
  <c r="O88" i="4"/>
  <c r="O48" i="4"/>
  <c r="I29" i="4"/>
  <c r="B4" i="3" s="1"/>
  <c r="O39" i="4"/>
  <c r="O35" i="4"/>
  <c r="N32" i="4"/>
  <c r="P32" i="4" s="1"/>
  <c r="H27" i="4"/>
  <c r="C27" i="4" l="1"/>
  <c r="R27" i="4"/>
  <c r="C16" i="4"/>
  <c r="E16" i="4" s="1"/>
  <c r="J25" i="4" s="1"/>
  <c r="B27" i="4" l="1"/>
  <c r="D2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GuYongChi</author>
  </authors>
  <commentList>
    <comment ref="D2" authorId="0" shapeId="0" xr:uid="{00000000-0006-0000-0200-000001000000}">
      <text>
        <r>
          <rPr>
            <b/>
            <sz val="9"/>
            <color indexed="81"/>
            <rFont val="宋体"/>
            <family val="3"/>
            <charset val="134"/>
          </rPr>
          <t>GuYongChi:</t>
        </r>
        <r>
          <rPr>
            <sz val="9"/>
            <color indexed="81"/>
            <rFont val="宋体"/>
            <family val="3"/>
            <charset val="134"/>
          </rPr>
          <t xml:space="preserve">
Cust. Meal &amp; Enter.更名</t>
        </r>
      </text>
    </comment>
    <comment ref="A5" authorId="0" shapeId="0" xr:uid="{00000000-0006-0000-0200-000002000000}">
      <text>
        <r>
          <rPr>
            <b/>
            <sz val="9"/>
            <color indexed="81"/>
            <rFont val="宋体"/>
            <family val="3"/>
            <charset val="134"/>
          </rPr>
          <t>GuYongChi:</t>
        </r>
        <r>
          <rPr>
            <sz val="9"/>
            <color indexed="81"/>
            <rFont val="宋体"/>
            <family val="3"/>
            <charset val="134"/>
          </rPr>
          <t xml:space="preserve">
Staff Meal更名</t>
        </r>
      </text>
    </comment>
    <comment ref="A7" authorId="0" shapeId="0" xr:uid="{00000000-0006-0000-0200-000003000000}">
      <text>
        <r>
          <rPr>
            <b/>
            <sz val="9"/>
            <color indexed="81"/>
            <rFont val="宋体"/>
            <family val="3"/>
            <charset val="134"/>
          </rPr>
          <t>GuYongChi:</t>
        </r>
        <r>
          <rPr>
            <sz val="9"/>
            <color indexed="81"/>
            <rFont val="宋体"/>
            <family val="3"/>
            <charset val="134"/>
          </rPr>
          <t xml:space="preserve">
Cust. Meal &amp; Enter.更名</t>
        </r>
      </text>
    </comment>
    <comment ref="B15" authorId="0" shapeId="0" xr:uid="{00000000-0006-0000-0200-000004000000}">
      <text>
        <r>
          <rPr>
            <b/>
            <sz val="9"/>
            <color indexed="81"/>
            <rFont val="宋体"/>
            <family val="3"/>
            <charset val="134"/>
          </rPr>
          <t>GuYongChi:</t>
        </r>
        <r>
          <rPr>
            <sz val="9"/>
            <color indexed="81"/>
            <rFont val="宋体"/>
            <family val="3"/>
            <charset val="134"/>
          </rPr>
          <t xml:space="preserve">
Cust. Meal &amp; Enter.更名</t>
        </r>
      </text>
    </comment>
  </commentList>
</comments>
</file>

<file path=xl/sharedStrings.xml><?xml version="1.0" encoding="utf-8"?>
<sst xmlns="http://schemas.openxmlformats.org/spreadsheetml/2006/main" count="631" uniqueCount="477">
  <si>
    <t>Version</t>
  </si>
  <si>
    <t>TypeOfExpenses</t>
  </si>
  <si>
    <t>Author</t>
  </si>
  <si>
    <t>Ddate</t>
  </si>
  <si>
    <t>MainSheet</t>
  </si>
  <si>
    <t>Input</t>
  </si>
  <si>
    <t>Ddescription</t>
  </si>
  <si>
    <t>ItemCount</t>
  </si>
  <si>
    <t>Dinternal</t>
  </si>
  <si>
    <t>Dnature</t>
  </si>
  <si>
    <t>C4</t>
  </si>
  <si>
    <t>Dallowance</t>
  </si>
  <si>
    <t>D4</t>
  </si>
  <si>
    <t>Damount</t>
  </si>
  <si>
    <t>E4</t>
  </si>
  <si>
    <t>Location</t>
  </si>
  <si>
    <t>Dremark</t>
  </si>
  <si>
    <t>RegionList</t>
  </si>
  <si>
    <t>C5</t>
  </si>
  <si>
    <t>Staff No.</t>
  </si>
  <si>
    <t>D5</t>
  </si>
  <si>
    <t>E5</t>
  </si>
  <si>
    <t>C6</t>
  </si>
  <si>
    <t>StaffName</t>
  </si>
  <si>
    <t>StaffNo</t>
  </si>
  <si>
    <t>CostCenter</t>
  </si>
  <si>
    <t>Department</t>
  </si>
  <si>
    <t>Region</t>
  </si>
  <si>
    <t>Telephone</t>
  </si>
  <si>
    <t>Fax</t>
  </si>
  <si>
    <t>Gift</t>
  </si>
  <si>
    <t>Postage</t>
  </si>
  <si>
    <t>Visa</t>
  </si>
  <si>
    <t>Car Daily</t>
  </si>
  <si>
    <t>Utility Fee</t>
  </si>
  <si>
    <t>Allowance</t>
  </si>
  <si>
    <t>Hotel</t>
  </si>
  <si>
    <t>Air Ticket</t>
  </si>
  <si>
    <t>Seminar</t>
  </si>
  <si>
    <t>Other Service</t>
  </si>
  <si>
    <t>Maintenance</t>
  </si>
  <si>
    <t>Newspaper book</t>
  </si>
  <si>
    <t>Other promotion fee</t>
  </si>
  <si>
    <t>Stationary</t>
  </si>
  <si>
    <t>Acct_Region</t>
  </si>
  <si>
    <t>IND</t>
    <phoneticPr fontId="3" type="noConversion"/>
  </si>
  <si>
    <t>INR</t>
    <phoneticPr fontId="3" type="noConversion"/>
  </si>
  <si>
    <t>RMB</t>
  </si>
  <si>
    <t>MOP</t>
    <phoneticPr fontId="3" type="noConversion"/>
  </si>
  <si>
    <t>Wedding Gift</t>
    <phoneticPr fontId="3" type="noConversion"/>
  </si>
  <si>
    <t>Desc.</t>
    <phoneticPr fontId="3" type="noConversion"/>
  </si>
  <si>
    <t>Sports Fee</t>
    <phoneticPr fontId="3" type="noConversion"/>
  </si>
  <si>
    <t>Beijing</t>
    <phoneticPr fontId="3" type="noConversion"/>
  </si>
  <si>
    <t>AUD</t>
    <phoneticPr fontId="3" type="noConversion"/>
  </si>
  <si>
    <t xml:space="preserve">Baby born </t>
    <phoneticPr fontId="3" type="noConversion"/>
  </si>
  <si>
    <t>Others</t>
    <phoneticPr fontId="3" type="noConversion"/>
  </si>
  <si>
    <t>Changchun</t>
    <phoneticPr fontId="3" type="noConversion"/>
  </si>
  <si>
    <t>Intl.Hotel</t>
    <phoneticPr fontId="3" type="noConversion"/>
  </si>
  <si>
    <t>EA</t>
    <phoneticPr fontId="3" type="noConversion"/>
  </si>
  <si>
    <t>Changsha</t>
    <phoneticPr fontId="3" type="noConversion"/>
  </si>
  <si>
    <t>Intl.Staff Meal</t>
    <phoneticPr fontId="3" type="noConversion"/>
  </si>
  <si>
    <t>Changzhou</t>
    <phoneticPr fontId="3" type="noConversion"/>
  </si>
  <si>
    <t>EUR</t>
    <phoneticPr fontId="3" type="noConversion"/>
  </si>
  <si>
    <t>Intl.Travel others</t>
    <phoneticPr fontId="3" type="noConversion"/>
  </si>
  <si>
    <t>Outing</t>
    <phoneticPr fontId="3" type="noConversion"/>
  </si>
  <si>
    <t>Chengdu</t>
    <phoneticPr fontId="3" type="noConversion"/>
  </si>
  <si>
    <t>GBP</t>
    <phoneticPr fontId="3" type="noConversion"/>
  </si>
  <si>
    <t>Intl.Air Ticket</t>
    <phoneticPr fontId="3" type="noConversion"/>
  </si>
  <si>
    <t>Housing Allowance</t>
    <phoneticPr fontId="3" type="noConversion"/>
  </si>
  <si>
    <t>Chongqing</t>
    <phoneticPr fontId="3" type="noConversion"/>
  </si>
  <si>
    <t>HKD</t>
    <phoneticPr fontId="3" type="noConversion"/>
  </si>
  <si>
    <t>Intl.Transport.</t>
    <phoneticPr fontId="3" type="noConversion"/>
  </si>
  <si>
    <t>Dalian</t>
    <phoneticPr fontId="3" type="noConversion"/>
  </si>
  <si>
    <t>Telephone</t>
    <phoneticPr fontId="3" type="noConversion"/>
  </si>
  <si>
    <t>Dongguan</t>
    <phoneticPr fontId="3" type="noConversion"/>
  </si>
  <si>
    <t>Gift</t>
    <phoneticPr fontId="3" type="noConversion"/>
  </si>
  <si>
    <t>Fuzhou</t>
    <phoneticPr fontId="3" type="noConversion"/>
  </si>
  <si>
    <t>Seminar</t>
    <phoneticPr fontId="3" type="noConversion"/>
  </si>
  <si>
    <t>Guangzhou</t>
    <phoneticPr fontId="3" type="noConversion"/>
  </si>
  <si>
    <t>JPY</t>
    <phoneticPr fontId="3" type="noConversion"/>
  </si>
  <si>
    <t xml:space="preserve">Training </t>
    <phoneticPr fontId="3" type="noConversion"/>
  </si>
  <si>
    <t>Ha'erbin</t>
    <phoneticPr fontId="3" type="noConversion"/>
  </si>
  <si>
    <t>KRW</t>
    <phoneticPr fontId="3" type="noConversion"/>
  </si>
  <si>
    <t>Postage</t>
    <phoneticPr fontId="3" type="noConversion"/>
  </si>
  <si>
    <t>Haikou</t>
    <phoneticPr fontId="3" type="noConversion"/>
  </si>
  <si>
    <t>Visa</t>
    <phoneticPr fontId="3" type="noConversion"/>
  </si>
  <si>
    <t>Hangzhou</t>
    <phoneticPr fontId="3" type="noConversion"/>
  </si>
  <si>
    <t>NZD</t>
    <phoneticPr fontId="3" type="noConversion"/>
  </si>
  <si>
    <t>Other Service</t>
    <phoneticPr fontId="3" type="noConversion"/>
  </si>
  <si>
    <t>Hefei</t>
    <phoneticPr fontId="3" type="noConversion"/>
  </si>
  <si>
    <t>Jinan</t>
    <phoneticPr fontId="3" type="noConversion"/>
  </si>
  <si>
    <t>RMB</t>
    <phoneticPr fontId="3" type="noConversion"/>
  </si>
  <si>
    <t>R &amp; D Expense</t>
    <phoneticPr fontId="3" type="noConversion"/>
  </si>
  <si>
    <t>Kunming</t>
    <phoneticPr fontId="3" type="noConversion"/>
  </si>
  <si>
    <t>SGD</t>
    <phoneticPr fontId="3" type="noConversion"/>
  </si>
  <si>
    <t>Internal Confer.</t>
    <phoneticPr fontId="3" type="noConversion"/>
  </si>
  <si>
    <t>Lanzhou</t>
    <phoneticPr fontId="3" type="noConversion"/>
  </si>
  <si>
    <t>Luoyang</t>
    <phoneticPr fontId="3" type="noConversion"/>
  </si>
  <si>
    <t>THB</t>
    <phoneticPr fontId="3" type="noConversion"/>
  </si>
  <si>
    <t>Nanjing</t>
    <phoneticPr fontId="3" type="noConversion"/>
  </si>
  <si>
    <t>USD</t>
    <phoneticPr fontId="3" type="noConversion"/>
  </si>
  <si>
    <t>Nanning</t>
    <phoneticPr fontId="3" type="noConversion"/>
  </si>
  <si>
    <t>Ningbo</t>
    <phoneticPr fontId="3" type="noConversion"/>
  </si>
  <si>
    <t>Qingdao</t>
    <phoneticPr fontId="3" type="noConversion"/>
  </si>
  <si>
    <t>Shanghai</t>
    <phoneticPr fontId="3" type="noConversion"/>
  </si>
  <si>
    <t>Shantou</t>
    <phoneticPr fontId="3" type="noConversion"/>
  </si>
  <si>
    <t>Shenyang</t>
    <phoneticPr fontId="3" type="noConversion"/>
  </si>
  <si>
    <t>Shenzhen</t>
    <phoneticPr fontId="3" type="noConversion"/>
  </si>
  <si>
    <t>Shijiazhuang</t>
    <phoneticPr fontId="3" type="noConversion"/>
  </si>
  <si>
    <t>Suzhou</t>
    <phoneticPr fontId="3" type="noConversion"/>
  </si>
  <si>
    <t>Taiyuan</t>
    <phoneticPr fontId="3" type="noConversion"/>
  </si>
  <si>
    <t>Tianjin</t>
    <phoneticPr fontId="3" type="noConversion"/>
  </si>
  <si>
    <t>Urumqi</t>
    <phoneticPr fontId="3" type="noConversion"/>
  </si>
  <si>
    <t>Wenzhou</t>
    <phoneticPr fontId="3" type="noConversion"/>
  </si>
  <si>
    <t>Wuhan</t>
    <phoneticPr fontId="3" type="noConversion"/>
  </si>
  <si>
    <t>Wuxi</t>
    <phoneticPr fontId="3" type="noConversion"/>
  </si>
  <si>
    <t>Xiamen</t>
    <phoneticPr fontId="3" type="noConversion"/>
  </si>
  <si>
    <t>Xi'an</t>
    <phoneticPr fontId="3" type="noConversion"/>
  </si>
  <si>
    <t>Yantai</t>
    <phoneticPr fontId="3" type="noConversion"/>
  </si>
  <si>
    <t>Zhengzhou</t>
    <phoneticPr fontId="3" type="noConversion"/>
  </si>
  <si>
    <t>Staff Name</t>
    <phoneticPr fontId="3" type="noConversion"/>
  </si>
  <si>
    <t>Location</t>
    <phoneticPr fontId="3" type="noConversion"/>
  </si>
  <si>
    <t>Telephone</t>
    <phoneticPr fontId="3" type="noConversion"/>
  </si>
  <si>
    <t>Staff No.</t>
    <phoneticPr fontId="3" type="noConversion"/>
  </si>
  <si>
    <t>Acct_Region</t>
    <phoneticPr fontId="3" type="noConversion"/>
  </si>
  <si>
    <t>Cost Center</t>
  </si>
  <si>
    <t>Input Date</t>
    <phoneticPr fontId="3" type="noConversion"/>
  </si>
  <si>
    <r>
      <t>Type of  Expense:</t>
    </r>
    <r>
      <rPr>
        <sz val="16"/>
        <color indexed="10"/>
        <rFont val="Arial"/>
        <family val="2"/>
      </rPr>
      <t xml:space="preserve"> </t>
    </r>
    <phoneticPr fontId="3" type="noConversion"/>
  </si>
  <si>
    <t>( To be selected )</t>
  </si>
  <si>
    <r>
      <t>Expense Summary</t>
    </r>
    <r>
      <rPr>
        <i/>
        <sz val="14"/>
        <rFont val="Arial"/>
        <family val="2"/>
      </rPr>
      <t xml:space="preserve"> ( </t>
    </r>
    <r>
      <rPr>
        <i/>
        <sz val="14"/>
        <color indexed="10"/>
        <rFont val="Arial"/>
        <family val="2"/>
      </rPr>
      <t>not fill in</t>
    </r>
    <r>
      <rPr>
        <i/>
        <sz val="14"/>
        <rFont val="Arial"/>
        <family val="2"/>
      </rPr>
      <t xml:space="preserve"> by applicant, link with the details form below )</t>
    </r>
    <phoneticPr fontId="3" type="noConversion"/>
  </si>
  <si>
    <t>TOTAL</t>
  </si>
  <si>
    <t>Count Line</t>
  </si>
  <si>
    <t>Line</t>
  </si>
  <si>
    <r>
      <t>Detail of Expense</t>
    </r>
    <r>
      <rPr>
        <sz val="16"/>
        <rFont val="Arial"/>
        <family val="2"/>
      </rPr>
      <t xml:space="preserve"> </t>
    </r>
    <r>
      <rPr>
        <i/>
        <sz val="16"/>
        <rFont val="Arial"/>
        <family val="2"/>
      </rPr>
      <t xml:space="preserve">( </t>
    </r>
    <r>
      <rPr>
        <i/>
        <sz val="16"/>
        <color indexed="10"/>
        <rFont val="Arial"/>
        <family val="2"/>
      </rPr>
      <t>fill in</t>
    </r>
    <r>
      <rPr>
        <i/>
        <sz val="16"/>
        <rFont val="Arial"/>
        <family val="2"/>
      </rPr>
      <t xml:space="preserve"> by applicant )</t>
    </r>
    <phoneticPr fontId="3" type="noConversion"/>
  </si>
  <si>
    <r>
      <t xml:space="preserve">Date                        </t>
    </r>
    <r>
      <rPr>
        <b/>
        <sz val="14"/>
        <color indexed="10"/>
        <rFont val="Arial"/>
        <family val="2"/>
      </rPr>
      <t xml:space="preserve"> &lt;YYYY/MM/DD&gt;</t>
    </r>
    <phoneticPr fontId="3" type="noConversion"/>
  </si>
  <si>
    <t>Description</t>
    <phoneticPr fontId="3" type="noConversion"/>
  </si>
  <si>
    <t>Customer</t>
    <phoneticPr fontId="3" type="noConversion"/>
  </si>
  <si>
    <t>Expense Nature</t>
    <phoneticPr fontId="3" type="noConversion"/>
  </si>
  <si>
    <t>Currency</t>
    <phoneticPr fontId="3" type="noConversion"/>
  </si>
  <si>
    <t>Content</t>
  </si>
  <si>
    <t>输入姓名（汉字或拼音）</t>
  </si>
  <si>
    <t>Input name include chinese characters or pinyin</t>
  </si>
  <si>
    <t>输入所属部门的成本中心代码</t>
  </si>
  <si>
    <t>Input cost center of department</t>
  </si>
  <si>
    <t>选择工作地区（办公室所在地）</t>
  </si>
  <si>
    <t>Select work location (Office location)</t>
  </si>
  <si>
    <t>Select financial region</t>
  </si>
  <si>
    <t>输入电话号码。经常不在办公室的员工请输入手机号码，以便单据发生问题时能及时与您联系。</t>
  </si>
  <si>
    <t xml:space="preserve">Input telephone number.  Employee who travel often need to input mobile number to facilitate timely contact if any problem with expense report.  </t>
  </si>
  <si>
    <t>选择报销费用的类别：</t>
  </si>
  <si>
    <t>Select type of expense claimed:</t>
  </si>
  <si>
    <t xml:space="preserve">          Customer Expense</t>
  </si>
  <si>
    <t xml:space="preserve">          Staff Welfare</t>
  </si>
  <si>
    <t>此表不需输入，自动汇总校验。</t>
  </si>
  <si>
    <t xml:space="preserve">This form need not be input, it will automatically generated and checked.  </t>
  </si>
  <si>
    <t>Please input date of expense occuremce with time sequence.</t>
  </si>
  <si>
    <t xml:space="preserve">Input description of expense as detailed as possible.  </t>
  </si>
  <si>
    <t>Paid Currency</t>
    <phoneticPr fontId="3" type="noConversion"/>
  </si>
  <si>
    <t>Advance to deduct:</t>
    <phoneticPr fontId="3" type="noConversion"/>
  </si>
  <si>
    <t>Exchange Rate</t>
    <phoneticPr fontId="3" type="noConversion"/>
  </si>
  <si>
    <t>Other</t>
    <phoneticPr fontId="3" type="noConversion"/>
  </si>
  <si>
    <t>Staff Expense Report</t>
    <phoneticPr fontId="3" type="noConversion"/>
  </si>
  <si>
    <t>Gu YongChi</t>
    <phoneticPr fontId="3" type="noConversion"/>
  </si>
  <si>
    <t>Parameter:J2-J22</t>
    <phoneticPr fontId="3" type="noConversion"/>
  </si>
  <si>
    <t>New staff Body Exam.</t>
    <phoneticPr fontId="3" type="noConversion"/>
  </si>
  <si>
    <t>Office Tel Charge</t>
    <phoneticPr fontId="3" type="noConversion"/>
  </si>
  <si>
    <t>Intl.Allowance</t>
    <phoneticPr fontId="3" type="noConversion"/>
  </si>
  <si>
    <t>Inv_Currency</t>
    <phoneticPr fontId="3" type="noConversion"/>
  </si>
  <si>
    <t>AdvanceToClear</t>
  </si>
  <si>
    <t>DInvCurrency</t>
  </si>
  <si>
    <t>DInvAmount</t>
  </si>
  <si>
    <t>Advance to deduct</t>
    <phoneticPr fontId="3" type="noConversion"/>
  </si>
  <si>
    <t>Expa.BNF other</t>
    <phoneticPr fontId="3" type="noConversion"/>
  </si>
  <si>
    <t>Loc.staff BNF other</t>
    <phoneticPr fontId="3" type="noConversion"/>
  </si>
  <si>
    <t>D13</t>
    <phoneticPr fontId="3" type="noConversion"/>
  </si>
  <si>
    <t>DExchangeRate</t>
    <phoneticPr fontId="3" type="noConversion"/>
  </si>
  <si>
    <t>CurrencyList</t>
    <phoneticPr fontId="3" type="noConversion"/>
  </si>
  <si>
    <t>Parameter:L2-L4</t>
    <phoneticPr fontId="3" type="noConversion"/>
  </si>
  <si>
    <t>PaidCurrency</t>
    <phoneticPr fontId="3" type="noConversion"/>
  </si>
  <si>
    <t>E9</t>
    <phoneticPr fontId="3" type="noConversion"/>
  </si>
  <si>
    <t>D10</t>
    <phoneticPr fontId="3" type="noConversion"/>
  </si>
  <si>
    <t>AdvanceCurrency</t>
    <phoneticPr fontId="3" type="noConversion"/>
  </si>
  <si>
    <t>E10</t>
    <phoneticPr fontId="3" type="noConversion"/>
  </si>
  <si>
    <t>LocationList</t>
    <phoneticPr fontId="3" type="noConversion"/>
  </si>
  <si>
    <t>Parameter:I2-I40</t>
    <phoneticPr fontId="3" type="noConversion"/>
  </si>
  <si>
    <t>LVTA</t>
  </si>
  <si>
    <t>SBG</t>
  </si>
  <si>
    <t>SBMV</t>
  </si>
  <si>
    <t>SECI-BJ</t>
  </si>
  <si>
    <t>SECI-CD</t>
  </si>
  <si>
    <t>SECI-GZ</t>
  </si>
  <si>
    <t>SECI-SH</t>
  </si>
  <si>
    <t>SECI-WH</t>
  </si>
  <si>
    <t>SELV</t>
  </si>
  <si>
    <t>SSAM</t>
  </si>
  <si>
    <t>SSC</t>
  </si>
  <si>
    <t>SSD</t>
  </si>
  <si>
    <t>SSES</t>
  </si>
  <si>
    <t>SSIC</t>
  </si>
  <si>
    <t>SSPA</t>
  </si>
  <si>
    <t>SST</t>
  </si>
  <si>
    <t>TJMG</t>
  </si>
  <si>
    <t>WPF</t>
  </si>
  <si>
    <t>Normal_Domestic</t>
    <phoneticPr fontId="3" type="noConversion"/>
  </si>
  <si>
    <t>Normal_Oversea</t>
    <phoneticPr fontId="3" type="noConversion"/>
  </si>
  <si>
    <t>Welfare</t>
    <phoneticPr fontId="3" type="noConversion"/>
  </si>
  <si>
    <t>Dom.travel others</t>
    <phoneticPr fontId="3" type="noConversion"/>
  </si>
  <si>
    <t>CS/IO Number</t>
    <phoneticPr fontId="3" type="noConversion"/>
  </si>
  <si>
    <t>Inv_Amount</t>
  </si>
  <si>
    <t xml:space="preserve">Amount </t>
    <phoneticPr fontId="3" type="noConversion"/>
  </si>
  <si>
    <t xml:space="preserve"> </t>
    <phoneticPr fontId="3" type="noConversion"/>
  </si>
  <si>
    <t>B31-B130</t>
    <phoneticPr fontId="3" type="noConversion"/>
  </si>
  <si>
    <t>C31-C130</t>
    <phoneticPr fontId="3" type="noConversion"/>
  </si>
  <si>
    <t>D31-D130</t>
    <phoneticPr fontId="3" type="noConversion"/>
  </si>
  <si>
    <t>E31-E130</t>
    <phoneticPr fontId="3" type="noConversion"/>
  </si>
  <si>
    <t>F31-F130</t>
    <phoneticPr fontId="3" type="noConversion"/>
  </si>
  <si>
    <t>G31-G130</t>
    <phoneticPr fontId="3" type="noConversion"/>
  </si>
  <si>
    <t>H31-H130</t>
    <phoneticPr fontId="3" type="noConversion"/>
  </si>
  <si>
    <t>J31-J130</t>
    <phoneticPr fontId="3" type="noConversion"/>
  </si>
  <si>
    <t>Other Allowance</t>
    <phoneticPr fontId="3" type="noConversion"/>
  </si>
  <si>
    <t>TaxFree</t>
    <phoneticPr fontId="3" type="noConversion"/>
  </si>
  <si>
    <t>BNF others</t>
    <phoneticPr fontId="3" type="noConversion"/>
  </si>
  <si>
    <t>Gift for staff</t>
    <phoneticPr fontId="3" type="noConversion"/>
  </si>
  <si>
    <t>Expa.Rental house</t>
    <phoneticPr fontId="3" type="noConversion"/>
  </si>
  <si>
    <t>Loc.staff rent house</t>
    <phoneticPr fontId="3" type="noConversion"/>
  </si>
  <si>
    <t>Expa.Rental car</t>
    <phoneticPr fontId="3" type="noConversion"/>
  </si>
  <si>
    <t>Internal Confer.：公司内部会议费</t>
  </si>
  <si>
    <t>Other Service：其他费用（如不可归属于上述项目）</t>
  </si>
  <si>
    <t>Expa.BNF other:工资费用－外籍其他（安家费、教育费等）</t>
  </si>
  <si>
    <t>Loc.staff BNF other:工资费用－中方其他（探亲费，需HR签字）</t>
  </si>
  <si>
    <t>网上费用报销流程</t>
    <phoneticPr fontId="3" type="noConversion"/>
  </si>
  <si>
    <r>
      <t>1</t>
    </r>
    <r>
      <rPr>
        <sz val="12"/>
        <rFont val="宋体"/>
        <family val="3"/>
        <charset val="134"/>
      </rPr>
      <t>、填写《报销单》，并点击“文件</t>
    </r>
    <r>
      <rPr>
        <sz val="12"/>
        <rFont val="Times New Roman"/>
        <family val="1"/>
      </rPr>
      <t>//</t>
    </r>
    <r>
      <rPr>
        <sz val="12"/>
        <rFont val="宋体"/>
        <family val="3"/>
        <charset val="134"/>
      </rPr>
      <t>另存为”在本机。</t>
    </r>
    <phoneticPr fontId="3" type="noConversion"/>
  </si>
  <si>
    <t xml:space="preserve">Expenses claim </t>
    <phoneticPr fontId="3" type="noConversion"/>
  </si>
  <si>
    <t xml:space="preserve">     Complete the expenses report and save using "File-Save as" in your local drive.</t>
    <phoneticPr fontId="3" type="noConversion"/>
  </si>
  <si>
    <t>on-line procedure</t>
    <phoneticPr fontId="3" type="noConversion"/>
  </si>
  <si>
    <r>
      <t>2</t>
    </r>
    <r>
      <rPr>
        <sz val="12"/>
        <rFont val="宋体"/>
        <family val="3"/>
        <charset val="134"/>
      </rPr>
      <t>、将《报销单》上载到</t>
    </r>
    <r>
      <rPr>
        <sz val="12"/>
        <rFont val="Arial"/>
        <family val="2"/>
      </rPr>
      <t>Lotus Notes</t>
    </r>
    <r>
      <rPr>
        <sz val="12"/>
        <rFont val="宋体"/>
        <family val="3"/>
        <charset val="134"/>
      </rPr>
      <t>里的员工报销系统。</t>
    </r>
    <phoneticPr fontId="3" type="noConversion"/>
  </si>
  <si>
    <t xml:space="preserve">     Submit your expenses report electronically to staff expe claim system in Lotus Notes.</t>
    <phoneticPr fontId="3" type="noConversion"/>
  </si>
  <si>
    <r>
      <t>3</t>
    </r>
    <r>
      <rPr>
        <sz val="12"/>
        <rFont val="宋体"/>
        <family val="3"/>
        <charset val="134"/>
      </rPr>
      <t>、打印出《报销单》附在原始发票上，经理审核后送达或寄给财务部。</t>
    </r>
    <phoneticPr fontId="3" type="noConversion"/>
  </si>
  <si>
    <t xml:space="preserve">     Print out the staff expe report and attach it as the cover of invoices. Send it to accounting dept. after reviewed by line manager. </t>
    <phoneticPr fontId="3" type="noConversion"/>
  </si>
  <si>
    <r>
      <t>4</t>
    </r>
    <r>
      <rPr>
        <sz val="12"/>
        <rFont val="宋体"/>
        <family val="3"/>
        <charset val="134"/>
      </rPr>
      <t>、《报销单》里的任何单元格均</t>
    </r>
    <r>
      <rPr>
        <b/>
        <sz val="12"/>
        <color indexed="10"/>
        <rFont val="宋体"/>
        <family val="3"/>
        <charset val="134"/>
      </rPr>
      <t>不允许“剪切</t>
    </r>
    <r>
      <rPr>
        <b/>
        <sz val="12"/>
        <color indexed="10"/>
        <rFont val="Arial"/>
        <family val="2"/>
      </rPr>
      <t>(Ctrl+X)"</t>
    </r>
    <r>
      <rPr>
        <b/>
        <sz val="12"/>
        <color indexed="10"/>
        <rFont val="宋体"/>
        <family val="3"/>
        <charset val="134"/>
      </rPr>
      <t>！</t>
    </r>
    <phoneticPr fontId="3" type="noConversion"/>
  </si>
  <si>
    <r>
      <t xml:space="preserve">     </t>
    </r>
    <r>
      <rPr>
        <b/>
        <sz val="12"/>
        <color indexed="10"/>
        <rFont val="Arial"/>
        <family val="2"/>
      </rPr>
      <t>Do not cut/paste</t>
    </r>
    <r>
      <rPr>
        <sz val="12"/>
        <rFont val="Arial"/>
        <family val="2"/>
      </rPr>
      <t xml:space="preserve"> any information in the expenses report template.</t>
    </r>
    <phoneticPr fontId="3" type="noConversion"/>
  </si>
  <si>
    <r>
      <t>5</t>
    </r>
    <r>
      <rPr>
        <sz val="12"/>
        <rFont val="宋体"/>
        <family val="3"/>
        <charset val="134"/>
      </rPr>
      <t>、出现任何</t>
    </r>
    <r>
      <rPr>
        <b/>
        <sz val="12"/>
        <color indexed="10"/>
        <rFont val="宋体"/>
        <family val="3"/>
        <charset val="134"/>
      </rPr>
      <t>红色错误提示不允许提交</t>
    </r>
    <r>
      <rPr>
        <sz val="12"/>
        <color indexed="10"/>
        <rFont val="宋体"/>
        <family val="3"/>
        <charset val="134"/>
      </rPr>
      <t>，</t>
    </r>
    <r>
      <rPr>
        <sz val="12"/>
        <rFont val="宋体"/>
        <family val="3"/>
        <charset val="134"/>
      </rPr>
      <t>请根据提示所述相应修改您输入的数据。</t>
    </r>
    <phoneticPr fontId="3" type="noConversion"/>
  </si>
  <si>
    <r>
      <t xml:space="preserve">     If any </t>
    </r>
    <r>
      <rPr>
        <b/>
        <sz val="12"/>
        <color indexed="10"/>
        <rFont val="Arial"/>
        <family val="2"/>
      </rPr>
      <t>RED error notice</t>
    </r>
    <r>
      <rPr>
        <sz val="12"/>
        <rFont val="Arial"/>
        <family val="2"/>
      </rPr>
      <t xml:space="preserve">, please correct your report based on that.  </t>
    </r>
    <phoneticPr fontId="3" type="noConversion"/>
  </si>
  <si>
    <t>Items</t>
    <phoneticPr fontId="3" type="noConversion"/>
  </si>
  <si>
    <t>Staff Name</t>
    <phoneticPr fontId="3" type="noConversion"/>
  </si>
  <si>
    <t>Location</t>
    <phoneticPr fontId="3" type="noConversion"/>
  </si>
  <si>
    <t>Acct_Region</t>
    <phoneticPr fontId="3" type="noConversion"/>
  </si>
  <si>
    <t>选择所属的财务区域</t>
    <phoneticPr fontId="3" type="noConversion"/>
  </si>
  <si>
    <t>Telephone</t>
    <phoneticPr fontId="3" type="noConversion"/>
  </si>
  <si>
    <t>Paid Currency</t>
    <phoneticPr fontId="3" type="noConversion"/>
  </si>
  <si>
    <t>选择要付款的币种,只能选RMB或USD.</t>
    <phoneticPr fontId="3" type="noConversion"/>
  </si>
  <si>
    <t>Choose the paid currency, USD or RMB.</t>
    <phoneticPr fontId="3" type="noConversion"/>
  </si>
  <si>
    <t>如有预借款要从报销金额中扣除，请在此指明。</t>
    <phoneticPr fontId="3" type="noConversion"/>
  </si>
  <si>
    <t>If you have advance to be deducted from the payment, please indicate here.</t>
    <phoneticPr fontId="3" type="noConversion"/>
  </si>
  <si>
    <t>Type of  Expenses</t>
    <phoneticPr fontId="3" type="noConversion"/>
  </si>
  <si>
    <r>
      <t>（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）国内一般费用</t>
    </r>
    <phoneticPr fontId="3" type="noConversion"/>
  </si>
  <si>
    <r>
      <t xml:space="preserve">Allowance </t>
    </r>
    <r>
      <rPr>
        <sz val="12"/>
        <rFont val="宋体"/>
        <family val="3"/>
        <charset val="134"/>
      </rPr>
      <t>：出差津贴</t>
    </r>
  </si>
  <si>
    <r>
      <t>Other Allowance:</t>
    </r>
    <r>
      <rPr>
        <sz val="12"/>
        <rFont val="宋体"/>
        <family val="3"/>
        <charset val="134"/>
      </rPr>
      <t>艰苦地区出差补贴（</t>
    </r>
    <r>
      <rPr>
        <sz val="12"/>
        <rFont val="Arial"/>
        <family val="2"/>
      </rPr>
      <t xml:space="preserve">Hardship travel allowance) </t>
    </r>
    <phoneticPr fontId="3" type="noConversion"/>
  </si>
  <si>
    <r>
      <t>Hotel</t>
    </r>
    <r>
      <rPr>
        <sz val="12"/>
        <rFont val="宋体"/>
        <family val="3"/>
        <charset val="134"/>
      </rPr>
      <t>：酒店住宿费。</t>
    </r>
    <phoneticPr fontId="3" type="noConversion"/>
  </si>
  <si>
    <r>
      <t>Stationary</t>
    </r>
    <r>
      <rPr>
        <sz val="12"/>
        <rFont val="宋体"/>
        <family val="3"/>
        <charset val="134"/>
      </rPr>
      <t>：办公用品费（办公耗材、水、工具书、花卉等）</t>
    </r>
    <phoneticPr fontId="3" type="noConversion"/>
  </si>
  <si>
    <r>
      <t>Postage</t>
    </r>
    <r>
      <rPr>
        <sz val="12"/>
        <rFont val="宋体"/>
        <family val="3"/>
        <charset val="134"/>
      </rPr>
      <t>：邮资</t>
    </r>
  </si>
  <si>
    <r>
      <t>Visa</t>
    </r>
    <r>
      <rPr>
        <sz val="12"/>
        <rFont val="宋体"/>
        <family val="3"/>
        <charset val="134"/>
      </rPr>
      <t>：签证费用</t>
    </r>
  </si>
  <si>
    <r>
      <t>Air Ticket</t>
    </r>
    <r>
      <rPr>
        <sz val="12"/>
        <rFont val="宋体"/>
        <family val="3"/>
        <charset val="134"/>
      </rPr>
      <t>：机票</t>
    </r>
    <r>
      <rPr>
        <sz val="12"/>
        <rFont val="Arial"/>
        <family val="2"/>
      </rPr>
      <t xml:space="preserve"> </t>
    </r>
    <r>
      <rPr>
        <sz val="12"/>
        <rFont val="宋体"/>
        <family val="3"/>
        <charset val="134"/>
      </rPr>
      <t>（自行购买的机票）</t>
    </r>
    <phoneticPr fontId="3" type="noConversion"/>
  </si>
  <si>
    <r>
      <t>Maintenance</t>
    </r>
    <r>
      <rPr>
        <sz val="12"/>
        <rFont val="宋体"/>
        <family val="3"/>
        <charset val="134"/>
      </rPr>
      <t>：资产维修维护费</t>
    </r>
    <phoneticPr fontId="3" type="noConversion"/>
  </si>
  <si>
    <r>
      <t>New staff Body Exam</t>
    </r>
    <r>
      <rPr>
        <sz val="12"/>
        <rFont val="宋体"/>
        <family val="3"/>
        <charset val="134"/>
      </rPr>
      <t>：体检费（新员工入职体检，需人事部确认）</t>
    </r>
    <phoneticPr fontId="3" type="noConversion"/>
  </si>
  <si>
    <r>
      <t>Telephone</t>
    </r>
    <r>
      <rPr>
        <sz val="12"/>
        <rFont val="宋体"/>
        <family val="3"/>
        <charset val="134"/>
      </rPr>
      <t>：手机费</t>
    </r>
  </si>
  <si>
    <r>
      <t>Car Daily</t>
    </r>
    <r>
      <rPr>
        <sz val="12"/>
        <rFont val="宋体"/>
        <family val="3"/>
        <charset val="134"/>
      </rPr>
      <t>：汽油费、停车费</t>
    </r>
  </si>
  <si>
    <r>
      <t>Gift</t>
    </r>
    <r>
      <rPr>
        <sz val="12"/>
        <rFont val="宋体"/>
        <family val="3"/>
        <charset val="134"/>
      </rPr>
      <t>：礼品费</t>
    </r>
  </si>
  <si>
    <r>
      <t>Utility Fee</t>
    </r>
    <r>
      <rPr>
        <sz val="12"/>
        <rFont val="宋体"/>
        <family val="3"/>
        <charset val="134"/>
      </rPr>
      <t>：水电费</t>
    </r>
  </si>
  <si>
    <r>
      <t>Seminar</t>
    </r>
    <r>
      <rPr>
        <sz val="12"/>
        <rFont val="宋体"/>
        <family val="3"/>
        <charset val="134"/>
      </rPr>
      <t>：外部会议费</t>
    </r>
    <phoneticPr fontId="3" type="noConversion"/>
  </si>
  <si>
    <r>
      <t>Newspaper book</t>
    </r>
    <r>
      <rPr>
        <sz val="12"/>
        <rFont val="宋体"/>
        <family val="3"/>
        <charset val="134"/>
      </rPr>
      <t>：书报订阅费</t>
    </r>
    <phoneticPr fontId="3" type="noConversion"/>
  </si>
  <si>
    <r>
      <t>Training</t>
    </r>
    <r>
      <rPr>
        <sz val="12"/>
        <rFont val="宋体"/>
        <family val="3"/>
        <charset val="134"/>
      </rPr>
      <t>：培训费（需部门经理审批的培训费）</t>
    </r>
    <phoneticPr fontId="3" type="noConversion"/>
  </si>
  <si>
    <r>
      <t>Other promotion fee</t>
    </r>
    <r>
      <rPr>
        <sz val="12"/>
        <rFont val="宋体"/>
        <family val="3"/>
        <charset val="134"/>
      </rPr>
      <t>：促销费</t>
    </r>
    <phoneticPr fontId="3" type="noConversion"/>
  </si>
  <si>
    <r>
      <t>Office Tel Charge</t>
    </r>
    <r>
      <rPr>
        <sz val="12"/>
        <rFont val="宋体"/>
        <family val="3"/>
        <charset val="134"/>
      </rPr>
      <t>：办公室电话费</t>
    </r>
    <phoneticPr fontId="3" type="noConversion"/>
  </si>
  <si>
    <r>
      <t>Other Service</t>
    </r>
    <r>
      <rPr>
        <sz val="12"/>
        <rFont val="宋体"/>
        <family val="3"/>
        <charset val="134"/>
      </rPr>
      <t>：其他费用（如不可归属于上述项目）</t>
    </r>
  </si>
  <si>
    <t>R &amp; D Expense：研发费用（只有SH研发部门可用）</t>
    <phoneticPr fontId="3" type="noConversion"/>
  </si>
  <si>
    <r>
      <t>Domestic travel others</t>
    </r>
    <r>
      <rPr>
        <sz val="12"/>
        <rFont val="宋体"/>
        <family val="3"/>
        <charset val="134"/>
      </rPr>
      <t>：酒店洗衣费</t>
    </r>
    <phoneticPr fontId="3" type="noConversion"/>
  </si>
  <si>
    <t>（2）国外一般费用</t>
    <phoneticPr fontId="3" type="noConversion"/>
  </si>
  <si>
    <r>
      <t xml:space="preserve">Intl. Allowance </t>
    </r>
    <r>
      <rPr>
        <sz val="12"/>
        <rFont val="宋体"/>
        <family val="3"/>
        <charset val="134"/>
      </rPr>
      <t>：国际出差津贴</t>
    </r>
    <phoneticPr fontId="3" type="noConversion"/>
  </si>
  <si>
    <t xml:space="preserve">          Normal-Oversea</t>
    <phoneticPr fontId="3" type="noConversion"/>
  </si>
  <si>
    <r>
      <t>Intl. Hotel</t>
    </r>
    <r>
      <rPr>
        <sz val="12"/>
        <rFont val="宋体"/>
        <family val="3"/>
        <charset val="134"/>
      </rPr>
      <t>：国际出差住宿费</t>
    </r>
    <phoneticPr fontId="3" type="noConversion"/>
  </si>
  <si>
    <r>
      <t>Intl. Staff Meal</t>
    </r>
    <r>
      <rPr>
        <sz val="12"/>
        <rFont val="宋体"/>
        <family val="3"/>
        <charset val="134"/>
      </rPr>
      <t>：国际出差员工餐费</t>
    </r>
    <phoneticPr fontId="3" type="noConversion"/>
  </si>
  <si>
    <r>
      <t>Intl. Travel others</t>
    </r>
    <r>
      <rPr>
        <sz val="12"/>
        <rFont val="宋体"/>
        <family val="3"/>
        <charset val="134"/>
      </rPr>
      <t>：国际出差洗衣费</t>
    </r>
    <phoneticPr fontId="3" type="noConversion"/>
  </si>
  <si>
    <r>
      <t>Intl. Air Ticket</t>
    </r>
    <r>
      <rPr>
        <sz val="12"/>
        <rFont val="宋体"/>
        <family val="3"/>
        <charset val="134"/>
      </rPr>
      <t>：国际出差机票费</t>
    </r>
    <phoneticPr fontId="3" type="noConversion"/>
  </si>
  <si>
    <r>
      <t>Intl. Transport.</t>
    </r>
    <r>
      <rPr>
        <sz val="12"/>
        <rFont val="宋体"/>
        <family val="3"/>
        <charset val="134"/>
      </rPr>
      <t>：国际出差交通费</t>
    </r>
    <phoneticPr fontId="3" type="noConversion"/>
  </si>
  <si>
    <r>
      <t>Telephone</t>
    </r>
    <r>
      <rPr>
        <sz val="12"/>
        <rFont val="宋体"/>
        <family val="3"/>
        <charset val="134"/>
      </rPr>
      <t>：国际出差电话费</t>
    </r>
    <phoneticPr fontId="3" type="noConversion"/>
  </si>
  <si>
    <r>
      <t>R &amp; D Expense</t>
    </r>
    <r>
      <rPr>
        <sz val="12"/>
        <rFont val="宋体"/>
        <family val="3"/>
        <charset val="134"/>
      </rPr>
      <t>：研发费用（只有</t>
    </r>
    <r>
      <rPr>
        <sz val="12"/>
        <rFont val="Arial"/>
        <family val="2"/>
      </rPr>
      <t>SH</t>
    </r>
    <r>
      <rPr>
        <sz val="12"/>
        <rFont val="宋体"/>
        <family val="3"/>
        <charset val="134"/>
      </rPr>
      <t>研发部门可用）</t>
    </r>
    <phoneticPr fontId="3" type="noConversion"/>
  </si>
  <si>
    <t>Gift：礼品费</t>
    <phoneticPr fontId="3" type="noConversion"/>
  </si>
  <si>
    <r>
      <t>Internal Confer.</t>
    </r>
    <r>
      <rPr>
        <sz val="12"/>
        <rFont val="宋体"/>
        <family val="3"/>
        <charset val="134"/>
      </rPr>
      <t>：内部会议费</t>
    </r>
    <phoneticPr fontId="3" type="noConversion"/>
  </si>
  <si>
    <t>（3）客户费用</t>
    <phoneticPr fontId="3" type="noConversion"/>
  </si>
  <si>
    <r>
      <t>Others</t>
    </r>
    <r>
      <rPr>
        <sz val="12"/>
        <rFont val="宋体"/>
        <family val="3"/>
        <charset val="134"/>
      </rPr>
      <t>：其他客户费用（交通费、住宿费等）</t>
    </r>
    <phoneticPr fontId="3" type="noConversion"/>
  </si>
  <si>
    <t>（4）员工福利费用</t>
    <phoneticPr fontId="3" type="noConversion"/>
  </si>
  <si>
    <r>
      <t>Sports fee</t>
    </r>
    <r>
      <rPr>
        <sz val="12"/>
        <rFont val="宋体"/>
        <family val="3"/>
        <charset val="134"/>
      </rPr>
      <t>：健身费</t>
    </r>
  </si>
  <si>
    <r>
      <t>Wedding gift</t>
    </r>
    <r>
      <rPr>
        <sz val="12"/>
        <rFont val="宋体"/>
        <family val="3"/>
        <charset val="134"/>
      </rPr>
      <t>：结婚礼金</t>
    </r>
  </si>
  <si>
    <r>
      <t>Baby born</t>
    </r>
    <r>
      <rPr>
        <sz val="12"/>
        <rFont val="宋体"/>
        <family val="3"/>
        <charset val="134"/>
      </rPr>
      <t>：生育礼金</t>
    </r>
    <phoneticPr fontId="3" type="noConversion"/>
  </si>
  <si>
    <r>
      <t>Outing fee</t>
    </r>
    <r>
      <rPr>
        <sz val="12"/>
        <rFont val="宋体"/>
        <family val="3"/>
        <charset val="134"/>
      </rPr>
      <t>：旅游费</t>
    </r>
  </si>
  <si>
    <r>
      <t>EA fee</t>
    </r>
    <r>
      <rPr>
        <sz val="12"/>
        <rFont val="宋体"/>
        <family val="3"/>
        <charset val="134"/>
      </rPr>
      <t>：教育费</t>
    </r>
  </si>
  <si>
    <r>
      <t>Housing Allowance</t>
    </r>
    <r>
      <rPr>
        <sz val="12"/>
        <rFont val="宋体"/>
        <family val="3"/>
        <charset val="134"/>
      </rPr>
      <t>：住房补助</t>
    </r>
  </si>
  <si>
    <r>
      <t>BNF Others:</t>
    </r>
    <r>
      <rPr>
        <sz val="12"/>
        <rFont val="宋体"/>
        <family val="3"/>
        <charset val="134"/>
      </rPr>
      <t>福利费其它</t>
    </r>
    <phoneticPr fontId="3" type="noConversion"/>
  </si>
  <si>
    <r>
      <t>Gift for staff:</t>
    </r>
    <r>
      <rPr>
        <sz val="12"/>
        <rFont val="宋体"/>
        <family val="3"/>
        <charset val="134"/>
      </rPr>
      <t>员工礼金</t>
    </r>
    <phoneticPr fontId="3" type="noConversion"/>
  </si>
  <si>
    <r>
      <t>Expa.Rental house:</t>
    </r>
    <r>
      <rPr>
        <sz val="12"/>
        <rFont val="宋体"/>
        <family val="3"/>
        <charset val="134"/>
      </rPr>
      <t>外籍人房租</t>
    </r>
    <phoneticPr fontId="3" type="noConversion"/>
  </si>
  <si>
    <r>
      <t>Loc.staff rental house:</t>
    </r>
    <r>
      <rPr>
        <sz val="12"/>
        <rFont val="宋体"/>
        <family val="3"/>
        <charset val="134"/>
      </rPr>
      <t>中方员工房租</t>
    </r>
    <phoneticPr fontId="3" type="noConversion"/>
  </si>
  <si>
    <r>
      <t>Expa.rental car:</t>
    </r>
    <r>
      <rPr>
        <sz val="12"/>
        <rFont val="宋体"/>
        <family val="3"/>
        <charset val="134"/>
      </rPr>
      <t>外籍人租车费</t>
    </r>
    <phoneticPr fontId="3" type="noConversion"/>
  </si>
  <si>
    <t>员工福利费用说明：</t>
    <phoneticPr fontId="3" type="noConversion"/>
  </si>
  <si>
    <t>以上所列员工福利费用类型不一定适用所有公司，报销时请以人事部发布的福利政策为准。</t>
    <phoneticPr fontId="3" type="noConversion"/>
  </si>
  <si>
    <t xml:space="preserve">Expenses Summary </t>
    <phoneticPr fontId="3" type="noConversion"/>
  </si>
  <si>
    <t>Date</t>
    <phoneticPr fontId="3" type="noConversion"/>
  </si>
  <si>
    <t>输入费用发生日期，请按先后顺序逐笔填写。</t>
    <phoneticPr fontId="3" type="noConversion"/>
  </si>
  <si>
    <t>Description</t>
    <phoneticPr fontId="3" type="noConversion"/>
  </si>
  <si>
    <r>
      <t>输入相关费用项目及业务描述，</t>
    </r>
    <r>
      <rPr>
        <sz val="12"/>
        <color indexed="10"/>
        <rFont val="宋体"/>
        <family val="3"/>
        <charset val="134"/>
      </rPr>
      <t>必须详细明确</t>
    </r>
    <r>
      <rPr>
        <sz val="12"/>
        <rFont val="宋体"/>
        <family val="3"/>
        <charset val="134"/>
      </rPr>
      <t>。</t>
    </r>
    <phoneticPr fontId="3" type="noConversion"/>
  </si>
  <si>
    <t>CS/IO number</t>
    <phoneticPr fontId="3" type="noConversion"/>
  </si>
  <si>
    <r>
      <t>CS: Sales order number For CS Project expenses.</t>
    </r>
    <r>
      <rPr>
        <sz val="12"/>
        <color indexed="12"/>
        <rFont val="Arial"/>
        <family val="2"/>
      </rPr>
      <t>CS</t>
    </r>
    <r>
      <rPr>
        <sz val="12"/>
        <color indexed="12"/>
        <rFont val="宋体"/>
        <family val="3"/>
        <charset val="134"/>
      </rPr>
      <t>项目报销需要在此栏填写相应的</t>
    </r>
    <r>
      <rPr>
        <sz val="12"/>
        <color indexed="12"/>
        <rFont val="Arial"/>
        <family val="2"/>
      </rPr>
      <t>CS</t>
    </r>
    <r>
      <rPr>
        <sz val="12"/>
        <color indexed="12"/>
        <rFont val="宋体"/>
        <family val="3"/>
        <charset val="134"/>
      </rPr>
      <t>项目号。</t>
    </r>
    <phoneticPr fontId="3" type="noConversion"/>
  </si>
  <si>
    <r>
      <t>IO: Internal order.If applicable please select correct internal order.</t>
    </r>
    <r>
      <rPr>
        <sz val="12"/>
        <color indexed="12"/>
        <rFont val="宋体"/>
        <family val="3"/>
        <charset val="134"/>
      </rPr>
      <t>和</t>
    </r>
    <r>
      <rPr>
        <sz val="12"/>
        <color indexed="12"/>
        <rFont val="Arial"/>
        <family val="2"/>
      </rPr>
      <t>IO</t>
    </r>
    <r>
      <rPr>
        <sz val="12"/>
        <color indexed="12"/>
        <rFont val="宋体"/>
        <family val="3"/>
        <charset val="134"/>
      </rPr>
      <t>有关的费用请将</t>
    </r>
    <r>
      <rPr>
        <sz val="12"/>
        <color indexed="12"/>
        <rFont val="Arial"/>
        <family val="2"/>
      </rPr>
      <t>IO</t>
    </r>
    <r>
      <rPr>
        <sz val="12"/>
        <color indexed="12"/>
        <rFont val="宋体"/>
        <family val="3"/>
        <charset val="134"/>
      </rPr>
      <t>号填写在此栏。</t>
    </r>
    <phoneticPr fontId="3" type="noConversion"/>
  </si>
  <si>
    <t>Expense Nature</t>
    <phoneticPr fontId="3" type="noConversion"/>
  </si>
  <si>
    <t>选择相应费用类别。</t>
    <phoneticPr fontId="3" type="noConversion"/>
  </si>
  <si>
    <t xml:space="preserve">Please select  expense nature. </t>
    <phoneticPr fontId="3" type="noConversion"/>
  </si>
  <si>
    <t>Inv_Currency</t>
    <phoneticPr fontId="3" type="noConversion"/>
  </si>
  <si>
    <r>
      <t>选择所报销的发票上的币种。</t>
    </r>
    <r>
      <rPr>
        <sz val="12"/>
        <color indexed="12"/>
        <rFont val="宋体"/>
        <family val="3"/>
        <charset val="134"/>
      </rPr>
      <t>如果Paid currency 和Inv_Currency 一致，系统会自动显示汇率和计算付款金额。</t>
    </r>
    <phoneticPr fontId="3" type="noConversion"/>
  </si>
  <si>
    <r>
      <t>Choose the currency on the invoice.</t>
    </r>
    <r>
      <rPr>
        <sz val="12"/>
        <color indexed="12"/>
        <rFont val="Arial"/>
        <family val="2"/>
      </rPr>
      <t>If "Paid currency" is equal to "Inv_currency",the "exchange rate"and "Amount" will be automaticly calculated by system.</t>
    </r>
    <phoneticPr fontId="3" type="noConversion"/>
  </si>
  <si>
    <t>Inv_Amount</t>
    <phoneticPr fontId="3" type="noConversion"/>
  </si>
  <si>
    <t>输入发票上的金额。</t>
    <phoneticPr fontId="3" type="noConversion"/>
  </si>
  <si>
    <t>Exchange Rate</t>
    <phoneticPr fontId="3" type="noConversion"/>
  </si>
  <si>
    <t>无需输入，系统将自动根据已输入的发票金额和报销金额计算出来。</t>
    <phoneticPr fontId="3" type="noConversion"/>
  </si>
  <si>
    <t>No need to input, automaticly calculated by system based on the Inv_Amount and the payment amount.</t>
    <phoneticPr fontId="3" type="noConversion"/>
  </si>
  <si>
    <t>Amount</t>
    <phoneticPr fontId="3" type="noConversion"/>
  </si>
  <si>
    <t>输入需支付的RMB或USD金额。</t>
    <phoneticPr fontId="3" type="noConversion"/>
  </si>
  <si>
    <t>Input payment amount (RMB or USD amount).</t>
    <phoneticPr fontId="3" type="noConversion"/>
  </si>
  <si>
    <t>Attention:</t>
    <phoneticPr fontId="3" type="noConversion"/>
  </si>
  <si>
    <t>PST 项目费用报销，在报销单上传到网上报销系统时输入项目号（WBS number).</t>
    <phoneticPr fontId="3" type="noConversion"/>
  </si>
  <si>
    <t>PST Project Expenses</t>
    <phoneticPr fontId="3" type="noConversion"/>
  </si>
  <si>
    <t>For PST project expenses, please input WBS project number when expenses template upload to on-line system.</t>
    <phoneticPr fontId="3" type="noConversion"/>
  </si>
  <si>
    <t>Appendix: Instructions for Staff Expenses Report</t>
    <phoneticPr fontId="3" type="noConversion"/>
  </si>
  <si>
    <t>附件：填写指南</t>
    <phoneticPr fontId="3" type="noConversion"/>
  </si>
  <si>
    <t>Intl.Other Allowance</t>
    <phoneticPr fontId="3" type="noConversion"/>
  </si>
  <si>
    <t>Normal_Domestic</t>
  </si>
  <si>
    <r>
      <t>Intl.Other Allowance:</t>
    </r>
    <r>
      <rPr>
        <sz val="12"/>
        <rFont val="宋体"/>
        <family val="3"/>
        <charset val="134"/>
      </rPr>
      <t>艰苦地区出差补贴</t>
    </r>
    <r>
      <rPr>
        <sz val="12"/>
        <rFont val="Arial"/>
        <family val="2"/>
      </rPr>
      <t xml:space="preserve">(Hardship travel allowance) </t>
    </r>
    <phoneticPr fontId="3" type="noConversion"/>
  </si>
  <si>
    <r>
      <t>Celebration</t>
    </r>
    <r>
      <rPr>
        <sz val="12"/>
        <rFont val="宋体"/>
        <family val="3"/>
        <charset val="134"/>
      </rPr>
      <t>：节日礼金</t>
    </r>
    <phoneticPr fontId="3" type="noConversion"/>
  </si>
  <si>
    <r>
      <t>Union Sundry:</t>
    </r>
    <r>
      <rPr>
        <sz val="12"/>
        <rFont val="宋体"/>
        <family val="3"/>
        <charset val="134"/>
      </rPr>
      <t>工会其它</t>
    </r>
    <phoneticPr fontId="3" type="noConversion"/>
  </si>
  <si>
    <r>
      <t>Union Admin</t>
    </r>
    <r>
      <rPr>
        <sz val="12"/>
        <rFont val="宋体"/>
        <family val="3"/>
        <charset val="134"/>
      </rPr>
      <t>：工会行政费</t>
    </r>
    <phoneticPr fontId="3" type="noConversion"/>
  </si>
  <si>
    <t>Celebration</t>
    <phoneticPr fontId="3" type="noConversion"/>
  </si>
  <si>
    <t>Union Sundry</t>
    <phoneticPr fontId="3" type="noConversion"/>
  </si>
  <si>
    <t xml:space="preserve">Union Admin </t>
    <phoneticPr fontId="3" type="noConversion"/>
  </si>
  <si>
    <t>&lt;Days/Persons&gt;</t>
    <phoneticPr fontId="3" type="noConversion"/>
  </si>
  <si>
    <t>Days/Persons</t>
    <phoneticPr fontId="3" type="noConversion"/>
  </si>
  <si>
    <t xml:space="preserve">如申请出差津贴，必须填写出差天数。If travel allowance is claimed, days of travel need to be provided. </t>
    <phoneticPr fontId="3" type="noConversion"/>
  </si>
  <si>
    <t xml:space="preserve">如报销酒店费用，必须填写住宿天数。If hotel fee is claimed, days of room night need to be input. </t>
    <phoneticPr fontId="3" type="noConversion"/>
  </si>
  <si>
    <r>
      <t xml:space="preserve">如报销娱乐宴请费用，必须填写参与人数。If </t>
    </r>
    <r>
      <rPr>
        <sz val="12"/>
        <rFont val="宋体"/>
        <family val="3"/>
        <charset val="134"/>
      </rPr>
      <t xml:space="preserve">cust. Meal &amp; enter. </t>
    </r>
    <r>
      <rPr>
        <sz val="12"/>
        <rFont val="宋体"/>
        <family val="3"/>
        <charset val="134"/>
      </rPr>
      <t xml:space="preserve">is claimed, </t>
    </r>
    <r>
      <rPr>
        <sz val="12"/>
        <rFont val="宋体"/>
        <family val="3"/>
        <charset val="134"/>
      </rPr>
      <t>number of participant</t>
    </r>
    <r>
      <rPr>
        <sz val="12"/>
        <rFont val="宋体"/>
        <family val="3"/>
        <charset val="134"/>
      </rPr>
      <t xml:space="preserve"> need to be </t>
    </r>
    <r>
      <rPr>
        <sz val="12"/>
        <rFont val="宋体"/>
        <family val="3"/>
        <charset val="134"/>
      </rPr>
      <t>provided</t>
    </r>
    <r>
      <rPr>
        <sz val="12"/>
        <rFont val="宋体"/>
        <family val="3"/>
        <charset val="134"/>
      </rPr>
      <t xml:space="preserve">. </t>
    </r>
    <phoneticPr fontId="3" type="noConversion"/>
  </si>
  <si>
    <t>输入六/八位员工号</t>
    <phoneticPr fontId="3" type="noConversion"/>
  </si>
  <si>
    <r>
      <t>Input 6/8 digit staff code</t>
    </r>
    <r>
      <rPr>
        <sz val="10"/>
        <rFont val="宋体"/>
        <family val="3"/>
        <charset val="134"/>
      </rPr>
      <t/>
    </r>
    <phoneticPr fontId="3" type="noConversion"/>
  </si>
  <si>
    <t>Tax_Rate</t>
    <phoneticPr fontId="3" type="noConversion"/>
  </si>
  <si>
    <t>Tax_Rate</t>
    <phoneticPr fontId="3" type="noConversion"/>
  </si>
  <si>
    <t>DTaxRate</t>
    <phoneticPr fontId="3" type="noConversion"/>
  </si>
  <si>
    <t>I31-I130</t>
    <phoneticPr fontId="3" type="noConversion"/>
  </si>
  <si>
    <t>Non-Contract hotel</t>
    <phoneticPr fontId="3" type="noConversion"/>
  </si>
  <si>
    <t>HotelType</t>
    <phoneticPr fontId="3" type="noConversion"/>
  </si>
  <si>
    <t>Contract hotel</t>
    <phoneticPr fontId="3" type="noConversion"/>
  </si>
  <si>
    <t>City without contract hotel</t>
    <phoneticPr fontId="3" type="noConversion"/>
  </si>
  <si>
    <t>AVXE</t>
  </si>
  <si>
    <t>AVXP</t>
  </si>
  <si>
    <t>BJLH</t>
  </si>
  <si>
    <t>CMHL</t>
  </si>
  <si>
    <t>GU01</t>
  </si>
  <si>
    <t>GW01</t>
  </si>
  <si>
    <t>IBS</t>
  </si>
  <si>
    <t>PCW</t>
  </si>
  <si>
    <t>SBLV</t>
  </si>
  <si>
    <t>SBMLV</t>
  </si>
  <si>
    <t>SECI-PD</t>
  </si>
  <si>
    <t>SECI-SZ</t>
  </si>
  <si>
    <t>SECI-XA</t>
  </si>
  <si>
    <t>SEEE</t>
  </si>
  <si>
    <t>SEITXM</t>
  </si>
  <si>
    <t>SEMC</t>
  </si>
  <si>
    <t>SNTA</t>
  </si>
  <si>
    <t>SRTC</t>
  </si>
  <si>
    <t>SSBEA</t>
  </si>
  <si>
    <t>SWEEC</t>
  </si>
  <si>
    <t>SWHM</t>
  </si>
  <si>
    <t>DHotelType</t>
    <phoneticPr fontId="3" type="noConversion"/>
  </si>
  <si>
    <t>3%</t>
    <phoneticPr fontId="3" type="noConversion"/>
  </si>
  <si>
    <t>5%</t>
    <phoneticPr fontId="3" type="noConversion"/>
  </si>
  <si>
    <t>6%</t>
    <phoneticPr fontId="3" type="noConversion"/>
  </si>
  <si>
    <t>11%</t>
    <phoneticPr fontId="3" type="noConversion"/>
  </si>
  <si>
    <t>13%</t>
    <phoneticPr fontId="3" type="noConversion"/>
  </si>
  <si>
    <r>
      <t>Travel &amp; OT Meal</t>
    </r>
    <r>
      <rPr>
        <sz val="12"/>
        <rFont val="宋体"/>
        <family val="3"/>
        <charset val="134"/>
      </rPr>
      <t>：差旅个人餐费或加班餐费</t>
    </r>
    <phoneticPr fontId="3" type="noConversion"/>
  </si>
  <si>
    <r>
      <t>Internal Meal</t>
    </r>
    <r>
      <rPr>
        <sz val="12"/>
        <rFont val="宋体"/>
        <family val="3"/>
        <charset val="134"/>
      </rPr>
      <t>：公司内部团队用餐（包含会议或者团队活动等）</t>
    </r>
    <phoneticPr fontId="3" type="noConversion"/>
  </si>
  <si>
    <t>External Meal &amp; Activity</t>
    <phoneticPr fontId="3" type="noConversion"/>
  </si>
  <si>
    <t>Travel &amp; OT Meal</t>
    <phoneticPr fontId="3" type="noConversion"/>
  </si>
  <si>
    <t>Internal Meal</t>
    <phoneticPr fontId="3" type="noConversion"/>
  </si>
  <si>
    <t>External Meal &amp; Activity</t>
    <phoneticPr fontId="3" type="noConversion"/>
  </si>
  <si>
    <t>External Meal &amp; Activity</t>
    <phoneticPr fontId="3" type="noConversion"/>
  </si>
  <si>
    <r>
      <rPr>
        <sz val="9"/>
        <rFont val="宋体"/>
        <family val="3"/>
        <charset val="134"/>
      </rPr>
      <t>人民币</t>
    </r>
    <phoneticPr fontId="3" type="noConversion"/>
  </si>
  <si>
    <r>
      <rPr>
        <sz val="9"/>
        <rFont val="宋体"/>
        <family val="3"/>
        <charset val="134"/>
      </rPr>
      <t>美元</t>
    </r>
    <phoneticPr fontId="3" type="noConversion"/>
  </si>
  <si>
    <r>
      <rPr>
        <sz val="9"/>
        <rFont val="宋体"/>
        <family val="3"/>
        <charset val="134"/>
      </rPr>
      <t>澳大利亚元</t>
    </r>
    <phoneticPr fontId="3" type="noConversion"/>
  </si>
  <si>
    <r>
      <rPr>
        <sz val="9"/>
        <rFont val="宋体"/>
        <family val="3"/>
        <charset val="134"/>
      </rPr>
      <t>欧元</t>
    </r>
    <phoneticPr fontId="3" type="noConversion"/>
  </si>
  <si>
    <r>
      <rPr>
        <sz val="9"/>
        <rFont val="宋体"/>
        <family val="3"/>
        <charset val="134"/>
      </rPr>
      <t>英镑</t>
    </r>
    <phoneticPr fontId="3" type="noConversion"/>
  </si>
  <si>
    <r>
      <rPr>
        <sz val="9"/>
        <rFont val="宋体"/>
        <family val="3"/>
        <charset val="134"/>
      </rPr>
      <t>港币</t>
    </r>
    <phoneticPr fontId="3" type="noConversion"/>
  </si>
  <si>
    <r>
      <rPr>
        <sz val="9"/>
        <rFont val="宋体"/>
        <family val="3"/>
        <charset val="134"/>
      </rPr>
      <t>越南盾</t>
    </r>
    <phoneticPr fontId="3" type="noConversion"/>
  </si>
  <si>
    <r>
      <rPr>
        <sz val="9"/>
        <rFont val="宋体"/>
        <family val="3"/>
        <charset val="134"/>
      </rPr>
      <t>印度卢比</t>
    </r>
    <phoneticPr fontId="3" type="noConversion"/>
  </si>
  <si>
    <r>
      <rPr>
        <sz val="9"/>
        <rFont val="宋体"/>
        <family val="3"/>
        <charset val="134"/>
      </rPr>
      <t>日元</t>
    </r>
    <phoneticPr fontId="3" type="noConversion"/>
  </si>
  <si>
    <r>
      <rPr>
        <sz val="9"/>
        <rFont val="宋体"/>
        <family val="3"/>
        <charset val="134"/>
      </rPr>
      <t>韩国元</t>
    </r>
    <phoneticPr fontId="3" type="noConversion"/>
  </si>
  <si>
    <r>
      <rPr>
        <sz val="9"/>
        <rFont val="宋体"/>
        <family val="3"/>
        <charset val="134"/>
      </rPr>
      <t>新西兰元</t>
    </r>
    <phoneticPr fontId="3" type="noConversion"/>
  </si>
  <si>
    <r>
      <rPr>
        <sz val="9"/>
        <rFont val="宋体"/>
        <family val="3"/>
        <charset val="134"/>
      </rPr>
      <t>新加坡元</t>
    </r>
    <phoneticPr fontId="3" type="noConversion"/>
  </si>
  <si>
    <r>
      <rPr>
        <sz val="9"/>
        <rFont val="宋体"/>
        <family val="3"/>
        <charset val="134"/>
      </rPr>
      <t>泰铢</t>
    </r>
    <phoneticPr fontId="3" type="noConversion"/>
  </si>
  <si>
    <r>
      <rPr>
        <sz val="9"/>
        <rFont val="宋体"/>
        <family val="3"/>
        <charset val="134"/>
      </rPr>
      <t>澳门元</t>
    </r>
    <phoneticPr fontId="3" type="noConversion"/>
  </si>
  <si>
    <r>
      <rPr>
        <sz val="9"/>
        <rFont val="宋体"/>
        <family val="3"/>
        <charset val="134"/>
      </rPr>
      <t>其它</t>
    </r>
    <phoneticPr fontId="3" type="noConversion"/>
  </si>
  <si>
    <r>
      <t>External Meal &amp; Activity</t>
    </r>
    <r>
      <rPr>
        <sz val="12"/>
        <rFont val="宋体"/>
        <family val="3"/>
        <charset val="134"/>
      </rPr>
      <t>：招待客户餐费、交际应酬费</t>
    </r>
    <phoneticPr fontId="3" type="noConversion"/>
  </si>
  <si>
    <r>
      <t>External Meal &amp; Activity</t>
    </r>
    <r>
      <rPr>
        <sz val="12"/>
        <rFont val="宋体"/>
        <family val="3"/>
        <charset val="134"/>
      </rPr>
      <t>：招待客户餐费、交际应酬费</t>
    </r>
    <phoneticPr fontId="3" type="noConversion"/>
  </si>
  <si>
    <r>
      <t>External Meal &amp; Activity</t>
    </r>
    <r>
      <rPr>
        <sz val="12"/>
        <rFont val="宋体"/>
        <family val="3"/>
        <charset val="134"/>
      </rPr>
      <t>：招待客户餐费、交际应酬费</t>
    </r>
    <phoneticPr fontId="3" type="noConversion"/>
  </si>
  <si>
    <t>K31-K130</t>
    <phoneticPr fontId="3" type="noConversion"/>
  </si>
  <si>
    <t>L31-L130</t>
    <phoneticPr fontId="3" type="noConversion"/>
  </si>
  <si>
    <t>Invoice Number</t>
    <phoneticPr fontId="3" type="noConversion"/>
  </si>
  <si>
    <t>Tax Rate</t>
    <phoneticPr fontId="3" type="noConversion"/>
  </si>
  <si>
    <t>Invoice Number</t>
    <phoneticPr fontId="3" type="noConversion"/>
  </si>
  <si>
    <t>D26</t>
    <phoneticPr fontId="3" type="noConversion"/>
  </si>
  <si>
    <r>
      <t>Excel</t>
    </r>
    <r>
      <rPr>
        <sz val="10"/>
        <color theme="0"/>
        <rFont val="宋体"/>
        <family val="3"/>
        <charset val="134"/>
      </rPr>
      <t>模板检查结果，用于控制有错误就不进行上传</t>
    </r>
    <phoneticPr fontId="3" type="noConversion"/>
  </si>
  <si>
    <t>ExcelCheckingResult</t>
    <phoneticPr fontId="3" type="noConversion"/>
  </si>
  <si>
    <t>从下拉框中选择增值税专用发票上的税率</t>
  </si>
  <si>
    <t xml:space="preserve">Choose the tax rate according to VAT specific invoice </t>
    <phoneticPr fontId="3" type="noConversion"/>
  </si>
  <si>
    <t>Input the total amount on the invoice.</t>
    <phoneticPr fontId="3" type="noConversion"/>
  </si>
  <si>
    <t>如果报销增值税专用发票,必须填写发票号码.</t>
  </si>
  <si>
    <t>If VAT specific invoice is claimed, invoice number need to be input.</t>
    <phoneticPr fontId="3" type="noConversion"/>
  </si>
  <si>
    <t>Tax_Amount</t>
    <phoneticPr fontId="3" type="noConversion"/>
  </si>
  <si>
    <t>DTaxAmount</t>
    <phoneticPr fontId="3" type="noConversion"/>
  </si>
  <si>
    <t>M31-M130</t>
    <phoneticPr fontId="3" type="noConversion"/>
  </si>
  <si>
    <t>N31-N130</t>
    <phoneticPr fontId="3" type="noConversion"/>
  </si>
  <si>
    <t>Tax Amount</t>
    <phoneticPr fontId="3" type="noConversion"/>
  </si>
  <si>
    <t>如填写了税率,必须填写增值税专用发票上的税额</t>
    <phoneticPr fontId="3" type="noConversion"/>
  </si>
  <si>
    <t>If filled tax rate, tax amount should be input base on VAT specific invoice.</t>
    <phoneticPr fontId="3" type="noConversion"/>
  </si>
  <si>
    <t xml:space="preserve">          Normal-Domestic</t>
    <phoneticPr fontId="3" type="noConversion"/>
  </si>
  <si>
    <t>SAS</t>
    <phoneticPr fontId="3" type="noConversion"/>
  </si>
  <si>
    <t>Train</t>
    <phoneticPr fontId="3" type="noConversion"/>
  </si>
  <si>
    <t>Taxi</t>
    <phoneticPr fontId="3" type="noConversion"/>
  </si>
  <si>
    <t>Other Public Transport</t>
    <phoneticPr fontId="3" type="noConversion"/>
  </si>
  <si>
    <r>
      <t>Train</t>
    </r>
    <r>
      <rPr>
        <sz val="12"/>
        <rFont val="宋体"/>
        <family val="3"/>
        <charset val="134"/>
      </rPr>
      <t>：国内火车费</t>
    </r>
    <phoneticPr fontId="3" type="noConversion"/>
  </si>
  <si>
    <r>
      <t>Taxi</t>
    </r>
    <r>
      <rPr>
        <sz val="12"/>
        <rFont val="宋体"/>
        <family val="3"/>
        <charset val="134"/>
      </rPr>
      <t>：国内出租车费</t>
    </r>
    <phoneticPr fontId="3" type="noConversion"/>
  </si>
  <si>
    <r>
      <t>Other Public Transport</t>
    </r>
    <r>
      <rPr>
        <sz val="12"/>
        <rFont val="宋体"/>
        <family val="3"/>
        <charset val="134"/>
      </rPr>
      <t>：国内其他公共交通费</t>
    </r>
    <phoneticPr fontId="3" type="noConversion"/>
  </si>
  <si>
    <t>9%</t>
  </si>
  <si>
    <t>SSET</t>
  </si>
  <si>
    <t>17%</t>
  </si>
  <si>
    <t>10%</t>
  </si>
  <si>
    <t>16%</t>
  </si>
  <si>
    <t>Hotel/Taxi Type</t>
    <phoneticPr fontId="3" type="noConversion"/>
  </si>
  <si>
    <t>TaxiType</t>
    <phoneticPr fontId="3" type="noConversion"/>
  </si>
  <si>
    <t>2019-0002</t>
    <phoneticPr fontId="3" type="noConversion"/>
  </si>
  <si>
    <t>请根据入住的酒店以及打车费的实际情况选择不同的类型.</t>
    <phoneticPr fontId="3" type="noConversion"/>
  </si>
  <si>
    <t>Hotel type should be selected “ Contract hotel ” “City without Contract hotel” or “Non-Contract hotel ”</t>
    <phoneticPr fontId="3" type="noConversion"/>
  </si>
  <si>
    <t>SSMF</t>
    <phoneticPr fontId="3" type="noConversion"/>
  </si>
  <si>
    <t>VAT electronic general invoice</t>
    <phoneticPr fontId="3" type="noConversion"/>
  </si>
  <si>
    <t>Other invoice</t>
    <phoneticPr fontId="3" type="noConversion"/>
  </si>
  <si>
    <t>Taxi type should be selected  “VAT electronic general invoice”  or “Other invoice” by employee based on actual situation.</t>
    <phoneticPr fontId="3" type="noConversion"/>
  </si>
  <si>
    <t>IC508</t>
    <phoneticPr fontId="3" type="noConversion"/>
  </si>
  <si>
    <t>王学清</t>
    <phoneticPr fontId="3" type="noConversion"/>
  </si>
  <si>
    <t>Beijing</t>
  </si>
  <si>
    <t>联能毛经理</t>
    <phoneticPr fontId="3" type="noConversion"/>
  </si>
  <si>
    <t>External Meal &amp; Activity</t>
  </si>
  <si>
    <t>健远泰德张总，李经理</t>
    <phoneticPr fontId="3" type="noConversion"/>
  </si>
  <si>
    <t>汽车工程刘工礼品</t>
    <phoneticPr fontId="3" type="noConversion"/>
  </si>
  <si>
    <t>胡桃里至荔丰花园</t>
    <phoneticPr fontId="3" type="noConversion"/>
  </si>
  <si>
    <t>Taxi</t>
  </si>
  <si>
    <t>Other invoice</t>
  </si>
  <si>
    <t>雷恒宋经理，国工</t>
    <phoneticPr fontId="3" type="noConversion"/>
  </si>
  <si>
    <t>海源王经理</t>
    <phoneticPr fontId="3" type="noConversion"/>
  </si>
  <si>
    <t>宴请金控苑</t>
    <phoneticPr fontId="3" type="noConversion"/>
  </si>
  <si>
    <t>坤有王总</t>
    <phoneticPr fontId="3" type="noConversion"/>
  </si>
  <si>
    <t>停车费</t>
    <phoneticPr fontId="3" type="noConversion"/>
  </si>
  <si>
    <t>Other Public Transport</t>
  </si>
  <si>
    <t>双鹤潘工</t>
    <phoneticPr fontId="3" type="noConversion"/>
  </si>
  <si>
    <t>高速费</t>
    <phoneticPr fontId="3" type="noConversion"/>
  </si>
  <si>
    <t>中节能唯绿李工，刘工，王工，程经理,新康曲总，杜工礼品（发票为收货后开的电子发票）</t>
    <phoneticPr fontId="3" type="noConversion"/>
  </si>
  <si>
    <t>宴请中凯王总，毛经理</t>
    <phoneticPr fontId="3" type="noConversion"/>
  </si>
  <si>
    <t>宝舟郭经理礼品</t>
    <phoneticPr fontId="3" type="noConversion"/>
  </si>
  <si>
    <t>铁东路至荔丰花园</t>
    <phoneticPr fontId="3" type="noConversion"/>
  </si>
  <si>
    <t>天士力至海源</t>
    <phoneticPr fontId="3" type="noConversion"/>
  </si>
  <si>
    <t>万峰环保至荔丰花园</t>
    <phoneticPr fontId="3" type="noConversion"/>
  </si>
  <si>
    <t>铁东路至海源</t>
    <phoneticPr fontId="3" type="noConversion"/>
  </si>
  <si>
    <t>姚江东路至宜兴夫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</si>
</sst>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yy/mm/dd"/>
    <numFmt numFmtId="177" formatCode="yyyy/mm/dd"/>
    <numFmt numFmtId="178" formatCode="_ * #,##0.00000000_ ;_ * \-#,##0.00000000_ ;_ * &quot;-&quot;????????_ ;_ @_ "/>
    <numFmt numFmtId="179" formatCode="#,##0.00_ "/>
  </numFmts>
  <fonts count="61">
    <font>
      <sz val="12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name val="Arial"/>
      <family val="2"/>
    </font>
    <font>
      <sz val="14"/>
      <name val="Arial"/>
      <family val="2"/>
    </font>
    <font>
      <sz val="48"/>
      <color indexed="63"/>
      <name val="SchneiderPc"/>
      <family val="2"/>
    </font>
    <font>
      <b/>
      <sz val="11"/>
      <color indexed="10"/>
      <name val="Arial"/>
      <family val="2"/>
    </font>
    <font>
      <sz val="14"/>
      <color indexed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color indexed="10"/>
      <name val="Arial"/>
      <family val="2"/>
    </font>
    <font>
      <b/>
      <sz val="16"/>
      <color indexed="62"/>
      <name val="Arial"/>
      <family val="2"/>
    </font>
    <font>
      <i/>
      <sz val="14"/>
      <color indexed="10"/>
      <name val="Arial"/>
      <family val="2"/>
    </font>
    <font>
      <i/>
      <sz val="14"/>
      <name val="Arial"/>
      <family val="2"/>
    </font>
    <font>
      <b/>
      <sz val="14"/>
      <color indexed="10"/>
      <name val="Arial"/>
      <family val="2"/>
    </font>
    <font>
      <b/>
      <i/>
      <u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i/>
      <sz val="14"/>
      <color indexed="10"/>
      <name val="Arial"/>
      <family val="2"/>
    </font>
    <font>
      <sz val="16"/>
      <name val="Arial"/>
      <family val="2"/>
    </font>
    <font>
      <i/>
      <sz val="16"/>
      <name val="Arial"/>
      <family val="2"/>
    </font>
    <font>
      <i/>
      <sz val="16"/>
      <color indexed="10"/>
      <name val="Arial"/>
      <family val="2"/>
    </font>
    <font>
      <b/>
      <i/>
      <u/>
      <sz val="14"/>
      <color indexed="12"/>
      <name val="Arial"/>
      <family val="2"/>
    </font>
    <font>
      <b/>
      <i/>
      <sz val="14"/>
      <name val="Arial"/>
      <family val="2"/>
    </font>
    <font>
      <b/>
      <i/>
      <sz val="14"/>
      <name val="宋体"/>
      <family val="3"/>
      <charset val="134"/>
    </font>
    <font>
      <sz val="10"/>
      <name val="宋体"/>
      <family val="3"/>
      <charset val="134"/>
    </font>
    <font>
      <b/>
      <sz val="24"/>
      <name val="Arial"/>
      <family val="2"/>
    </font>
    <font>
      <b/>
      <i/>
      <sz val="14"/>
      <color indexed="9"/>
      <name val="Arial"/>
      <family val="2"/>
    </font>
    <font>
      <sz val="14"/>
      <color indexed="9"/>
      <name val="Arial"/>
      <family val="2"/>
    </font>
    <font>
      <b/>
      <u/>
      <sz val="14"/>
      <color indexed="9"/>
      <name val="Arial"/>
      <family val="2"/>
    </font>
    <font>
      <sz val="12"/>
      <color indexed="9"/>
      <name val="宋体"/>
      <family val="3"/>
      <charset val="134"/>
    </font>
    <font>
      <b/>
      <sz val="11"/>
      <color indexed="9"/>
      <name val="Arial"/>
      <family val="2"/>
    </font>
    <font>
      <b/>
      <i/>
      <u/>
      <sz val="14"/>
      <color indexed="9"/>
      <name val="Arial"/>
      <family val="2"/>
    </font>
    <font>
      <sz val="12"/>
      <color indexed="10"/>
      <name val="宋体"/>
      <family val="3"/>
      <charset val="134"/>
    </font>
    <font>
      <b/>
      <i/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u/>
      <sz val="12"/>
      <name val="宋体"/>
      <family val="3"/>
      <charset val="134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2"/>
      <color indexed="10"/>
      <name val="Arial"/>
      <family val="2"/>
    </font>
    <font>
      <sz val="12"/>
      <name val="宋体"/>
      <family val="3"/>
      <charset val="134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12"/>
      <name val="宋体"/>
      <family val="3"/>
      <charset val="134"/>
    </font>
    <font>
      <sz val="12"/>
      <color indexed="48"/>
      <name val="宋体"/>
      <family val="3"/>
      <charset val="134"/>
    </font>
    <font>
      <sz val="12"/>
      <color indexed="48"/>
      <name val="Arial"/>
      <family val="2"/>
    </font>
    <font>
      <sz val="9"/>
      <name val="Arial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0"/>
      <color theme="0"/>
      <name val="Arial"/>
      <family val="2"/>
    </font>
    <font>
      <b/>
      <i/>
      <u/>
      <sz val="10"/>
      <color theme="0"/>
      <name val="Arial"/>
      <family val="2"/>
    </font>
    <font>
      <sz val="12"/>
      <color theme="0"/>
      <name val="宋体"/>
      <family val="3"/>
      <charset val="134"/>
    </font>
    <font>
      <sz val="10"/>
      <color theme="0"/>
      <name val="宋体"/>
      <family val="3"/>
      <charset val="134"/>
    </font>
    <font>
      <u/>
      <sz val="10"/>
      <color theme="0"/>
      <name val="Arial"/>
      <family val="2"/>
    </font>
    <font>
      <b/>
      <u/>
      <sz val="10"/>
      <color theme="0"/>
      <name val="Arial"/>
      <family val="2"/>
    </font>
    <font>
      <i/>
      <u/>
      <sz val="10"/>
      <color theme="0"/>
      <name val="Arial"/>
      <family val="2"/>
    </font>
    <font>
      <sz val="14"/>
      <name val="DengXian"/>
      <family val="2"/>
      <charset val="134"/>
    </font>
    <font>
      <sz val="14"/>
      <name val="Microsoft YaHei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Fill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176" fontId="5" fillId="0" borderId="2" xfId="0" applyNumberFormat="1" applyFont="1" applyBorder="1" applyProtection="1">
      <alignment vertical="center"/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177" fontId="5" fillId="0" borderId="3" xfId="0" applyNumberFormat="1" applyFont="1" applyBorder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right"/>
    </xf>
    <xf numFmtId="0" fontId="0" fillId="0" borderId="0" xfId="0" applyProtection="1">
      <alignment vertical="center"/>
    </xf>
    <xf numFmtId="4" fontId="5" fillId="2" borderId="4" xfId="0" applyNumberFormat="1" applyFont="1" applyFill="1" applyBorder="1" applyAlignment="1" applyProtection="1">
      <alignment horizontal="right"/>
      <protection locked="0"/>
    </xf>
    <xf numFmtId="0" fontId="5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7" fillId="0" borderId="0" xfId="0" applyFont="1" applyAlignment="1" applyProtection="1">
      <alignment horizontal="center"/>
    </xf>
    <xf numFmtId="0" fontId="9" fillId="0" borderId="0" xfId="0" applyFont="1" applyFill="1" applyAlignment="1" applyProtection="1">
      <alignment horizontal="center"/>
    </xf>
    <xf numFmtId="0" fontId="9" fillId="0" borderId="0" xfId="0" applyFont="1" applyBorder="1" applyAlignment="1" applyProtection="1">
      <alignment horizontal="left"/>
    </xf>
    <xf numFmtId="0" fontId="9" fillId="0" borderId="0" xfId="0" applyFont="1" applyProtection="1">
      <alignment vertical="center"/>
    </xf>
    <xf numFmtId="0" fontId="5" fillId="0" borderId="1" xfId="0" applyFont="1" applyFill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0" xfId="0" applyFont="1" applyBorder="1" applyAlignment="1" applyProtection="1">
      <alignment horizontal="left"/>
    </xf>
    <xf numFmtId="176" fontId="5" fillId="0" borderId="0" xfId="0" applyNumberFormat="1" applyFont="1" applyBorder="1" applyProtection="1">
      <alignment vertical="center"/>
    </xf>
    <xf numFmtId="0" fontId="5" fillId="0" borderId="0" xfId="0" applyFont="1" applyFill="1" applyProtection="1">
      <alignment vertical="center"/>
    </xf>
    <xf numFmtId="0" fontId="9" fillId="2" borderId="5" xfId="0" applyFont="1" applyFill="1" applyBorder="1" applyAlignment="1" applyProtection="1">
      <alignment horizontal="left"/>
    </xf>
    <xf numFmtId="0" fontId="9" fillId="0" borderId="6" xfId="0" applyFont="1" applyBorder="1" applyAlignment="1" applyProtection="1">
      <alignment horizontal="left"/>
    </xf>
    <xf numFmtId="43" fontId="5" fillId="0" borderId="6" xfId="1" applyFont="1" applyFill="1" applyBorder="1" applyAlignment="1" applyProtection="1">
      <alignment horizontal="center"/>
    </xf>
    <xf numFmtId="0" fontId="9" fillId="2" borderId="7" xfId="0" applyFont="1" applyFill="1" applyBorder="1" applyAlignment="1" applyProtection="1">
      <alignment horizontal="left"/>
    </xf>
    <xf numFmtId="0" fontId="9" fillId="0" borderId="4" xfId="0" applyFont="1" applyBorder="1" applyAlignment="1" applyProtection="1">
      <alignment horizontal="left"/>
    </xf>
    <xf numFmtId="0" fontId="10" fillId="0" borderId="0" xfId="0" applyFont="1" applyProtection="1">
      <alignment vertical="center"/>
    </xf>
    <xf numFmtId="0" fontId="13" fillId="0" borderId="0" xfId="0" applyFont="1" applyFill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9" fillId="0" borderId="1" xfId="0" applyFont="1" applyFill="1" applyBorder="1" applyProtection="1">
      <alignment vertical="center"/>
    </xf>
    <xf numFmtId="0" fontId="8" fillId="0" borderId="1" xfId="0" applyFont="1" applyFill="1" applyBorder="1" applyAlignment="1" applyProtection="1">
      <alignment horizontal="right"/>
    </xf>
    <xf numFmtId="0" fontId="5" fillId="0" borderId="8" xfId="0" applyFont="1" applyBorder="1" applyProtection="1">
      <alignment vertical="center"/>
    </xf>
    <xf numFmtId="0" fontId="5" fillId="3" borderId="9" xfId="0" applyFont="1" applyFill="1" applyBorder="1" applyProtection="1">
      <alignment vertical="center"/>
    </xf>
    <xf numFmtId="43" fontId="5" fillId="0" borderId="10" xfId="1" applyFont="1" applyFill="1" applyBorder="1" applyAlignment="1" applyProtection="1">
      <alignment horizontal="center"/>
    </xf>
    <xf numFmtId="0" fontId="5" fillId="3" borderId="10" xfId="0" applyFont="1" applyFill="1" applyBorder="1" applyProtection="1">
      <alignment vertical="center"/>
    </xf>
    <xf numFmtId="43" fontId="5" fillId="0" borderId="11" xfId="1" applyFont="1" applyFill="1" applyBorder="1" applyAlignment="1" applyProtection="1">
      <alignment horizontal="center"/>
    </xf>
    <xf numFmtId="0" fontId="0" fillId="0" borderId="12" xfId="0" applyBorder="1" applyProtection="1">
      <alignment vertical="center"/>
    </xf>
    <xf numFmtId="49" fontId="0" fillId="0" borderId="0" xfId="0" applyNumberFormat="1" applyFill="1" applyBorder="1" applyProtection="1">
      <alignment vertical="center"/>
    </xf>
    <xf numFmtId="0" fontId="5" fillId="3" borderId="13" xfId="0" applyFont="1" applyFill="1" applyBorder="1" applyProtection="1">
      <alignment vertical="center"/>
    </xf>
    <xf numFmtId="43" fontId="5" fillId="0" borderId="14" xfId="1" applyFont="1" applyFill="1" applyBorder="1" applyAlignment="1" applyProtection="1">
      <alignment horizontal="center"/>
    </xf>
    <xf numFmtId="0" fontId="5" fillId="3" borderId="14" xfId="0" applyFont="1" applyFill="1" applyBorder="1" applyProtection="1">
      <alignment vertical="center"/>
    </xf>
    <xf numFmtId="43" fontId="5" fillId="0" borderId="15" xfId="1" applyFont="1" applyFill="1" applyBorder="1" applyAlignment="1" applyProtection="1">
      <alignment horizontal="center"/>
    </xf>
    <xf numFmtId="43" fontId="5" fillId="0" borderId="16" xfId="1" applyFont="1" applyFill="1" applyBorder="1" applyAlignment="1" applyProtection="1">
      <alignment horizontal="center"/>
    </xf>
    <xf numFmtId="43" fontId="5" fillId="0" borderId="17" xfId="1" applyFont="1" applyFill="1" applyBorder="1" applyAlignment="1" applyProtection="1">
      <alignment horizontal="center"/>
    </xf>
    <xf numFmtId="0" fontId="9" fillId="3" borderId="17" xfId="0" applyFont="1" applyFill="1" applyBorder="1" applyProtection="1">
      <alignment vertical="center"/>
    </xf>
    <xf numFmtId="43" fontId="9" fillId="0" borderId="17" xfId="1" applyFont="1" applyFill="1" applyBorder="1" applyAlignment="1" applyProtection="1">
      <alignment horizontal="center"/>
    </xf>
    <xf numFmtId="43" fontId="8" fillId="0" borderId="18" xfId="1" applyFont="1" applyFill="1" applyBorder="1" applyAlignment="1" applyProtection="1"/>
    <xf numFmtId="0" fontId="15" fillId="0" borderId="0" xfId="0" applyFont="1" applyBorder="1" applyAlignment="1" applyProtection="1">
      <alignment horizontal="left"/>
    </xf>
    <xf numFmtId="0" fontId="16" fillId="0" borderId="0" xfId="0" applyFont="1" applyFill="1" applyBorder="1" applyAlignment="1" applyProtection="1"/>
    <xf numFmtId="0" fontId="17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left"/>
    </xf>
    <xf numFmtId="0" fontId="10" fillId="0" borderId="0" xfId="0" applyFont="1" applyFill="1" applyBorder="1" applyProtection="1">
      <alignment vertical="center"/>
    </xf>
    <xf numFmtId="0" fontId="22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7" fillId="0" borderId="0" xfId="0" applyFont="1" applyFill="1" applyProtection="1">
      <alignment vertical="center"/>
    </xf>
    <xf numFmtId="43" fontId="5" fillId="2" borderId="19" xfId="1" applyFont="1" applyFill="1" applyBorder="1" applyAlignment="1" applyProtection="1">
      <alignment horizontal="center"/>
      <protection locked="0"/>
    </xf>
    <xf numFmtId="43" fontId="5" fillId="2" borderId="20" xfId="1" applyFont="1" applyFill="1" applyBorder="1" applyAlignment="1" applyProtection="1">
      <alignment horizontal="center"/>
      <protection locked="0"/>
    </xf>
    <xf numFmtId="0" fontId="28" fillId="0" borderId="0" xfId="0" applyFont="1" applyBorder="1" applyProtection="1">
      <alignment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Protection="1">
      <alignment vertical="center"/>
    </xf>
    <xf numFmtId="0" fontId="27" fillId="0" borderId="0" xfId="0" applyFont="1" applyBorder="1" applyAlignment="1" applyProtection="1">
      <alignment horizontal="left"/>
    </xf>
    <xf numFmtId="0" fontId="28" fillId="0" borderId="0" xfId="0" applyFont="1" applyProtection="1">
      <alignment vertical="center"/>
    </xf>
    <xf numFmtId="0" fontId="29" fillId="0" borderId="0" xfId="0" applyFont="1" applyBorder="1" applyAlignment="1" applyProtection="1">
      <alignment horizontal="center"/>
    </xf>
    <xf numFmtId="0" fontId="28" fillId="0" borderId="0" xfId="0" applyFont="1" applyFill="1" applyBorder="1" applyProtection="1">
      <alignment vertical="center"/>
    </xf>
    <xf numFmtId="0" fontId="30" fillId="0" borderId="0" xfId="0" applyFont="1">
      <alignment vertical="center"/>
    </xf>
    <xf numFmtId="0" fontId="31" fillId="0" borderId="0" xfId="0" applyFont="1" applyAlignment="1" applyProtection="1">
      <alignment horizontal="center"/>
    </xf>
    <xf numFmtId="0" fontId="28" fillId="0" borderId="0" xfId="0" applyFont="1" applyFill="1" applyProtection="1">
      <alignment vertical="center"/>
    </xf>
    <xf numFmtId="0" fontId="30" fillId="0" borderId="0" xfId="0" applyFont="1" applyProtection="1">
      <alignment vertical="center"/>
    </xf>
    <xf numFmtId="0" fontId="32" fillId="0" borderId="0" xfId="0" applyFont="1" applyFill="1" applyBorder="1" applyAlignment="1" applyProtection="1"/>
    <xf numFmtId="0" fontId="5" fillId="2" borderId="2" xfId="0" applyFont="1" applyFill="1" applyBorder="1" applyProtection="1">
      <alignment vertical="center"/>
      <protection locked="0"/>
    </xf>
    <xf numFmtId="49" fontId="4" fillId="4" borderId="0" xfId="0" applyNumberFormat="1" applyFont="1" applyFill="1" applyBorder="1" applyProtection="1">
      <alignment vertical="center"/>
    </xf>
    <xf numFmtId="49" fontId="4" fillId="0" borderId="0" xfId="0" applyNumberFormat="1" applyFont="1" applyProtection="1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Protection="1">
      <alignment vertical="center"/>
    </xf>
    <xf numFmtId="49" fontId="2" fillId="4" borderId="21" xfId="0" applyNumberFormat="1" applyFont="1" applyFill="1" applyBorder="1" applyProtection="1">
      <alignment vertical="center"/>
    </xf>
    <xf numFmtId="49" fontId="5" fillId="0" borderId="3" xfId="0" applyNumberFormat="1" applyFont="1" applyBorder="1" applyAlignment="1" applyProtection="1">
      <alignment horizontal="left" wrapText="1"/>
      <protection locked="0"/>
    </xf>
    <xf numFmtId="49" fontId="5" fillId="0" borderId="3" xfId="0" applyNumberFormat="1" applyFont="1" applyFill="1" applyBorder="1" applyAlignment="1" applyProtection="1">
      <alignment horizontal="left"/>
      <protection locked="0"/>
    </xf>
    <xf numFmtId="43" fontId="5" fillId="0" borderId="3" xfId="0" applyNumberFormat="1" applyFont="1" applyFill="1" applyBorder="1" applyAlignment="1" applyProtection="1">
      <alignment vertical="center"/>
      <protection locked="0"/>
    </xf>
    <xf numFmtId="43" fontId="5" fillId="0" borderId="3" xfId="1" applyNumberFormat="1" applyFont="1" applyBorder="1" applyAlignment="1" applyProtection="1">
      <protection locked="0"/>
    </xf>
    <xf numFmtId="178" fontId="5" fillId="0" borderId="0" xfId="0" applyNumberFormat="1" applyFont="1" applyFill="1" applyBorder="1" applyAlignment="1" applyProtection="1">
      <alignment vertical="center"/>
    </xf>
    <xf numFmtId="4" fontId="5" fillId="0" borderId="0" xfId="1" applyNumberFormat="1" applyFont="1" applyBorder="1" applyAlignment="1" applyProtection="1">
      <alignment horizontal="right"/>
    </xf>
    <xf numFmtId="0" fontId="35" fillId="5" borderId="0" xfId="0" applyFont="1" applyFill="1" applyBorder="1" applyProtection="1">
      <alignment vertical="center"/>
    </xf>
    <xf numFmtId="0" fontId="36" fillId="0" borderId="0" xfId="0" applyFont="1" applyProtection="1">
      <alignment vertical="center"/>
    </xf>
    <xf numFmtId="0" fontId="35" fillId="5" borderId="1" xfId="0" applyFont="1" applyFill="1" applyBorder="1" applyProtection="1">
      <alignment vertical="center"/>
    </xf>
    <xf numFmtId="0" fontId="37" fillId="2" borderId="22" xfId="0" applyFont="1" applyFill="1" applyBorder="1" applyAlignment="1" applyProtection="1">
      <alignment horizontal="center"/>
    </xf>
    <xf numFmtId="0" fontId="38" fillId="6" borderId="5" xfId="0" applyFont="1" applyFill="1" applyBorder="1" applyProtection="1">
      <alignment vertical="center"/>
    </xf>
    <xf numFmtId="0" fontId="35" fillId="6" borderId="6" xfId="0" applyFont="1" applyFill="1" applyBorder="1" applyProtection="1">
      <alignment vertical="center"/>
    </xf>
    <xf numFmtId="0" fontId="35" fillId="6" borderId="19" xfId="0" applyFont="1" applyFill="1" applyBorder="1" applyProtection="1">
      <alignment vertical="center"/>
    </xf>
    <xf numFmtId="0" fontId="39" fillId="2" borderId="23" xfId="0" applyFont="1" applyFill="1" applyBorder="1" applyAlignment="1" applyProtection="1">
      <alignment horizontal="center"/>
    </xf>
    <xf numFmtId="0" fontId="35" fillId="6" borderId="24" xfId="0" applyFont="1" applyFill="1" applyBorder="1" applyProtection="1">
      <alignment vertical="center"/>
    </xf>
    <xf numFmtId="0" fontId="35" fillId="6" borderId="0" xfId="0" applyFont="1" applyFill="1" applyBorder="1" applyProtection="1">
      <alignment vertical="center"/>
    </xf>
    <xf numFmtId="0" fontId="35" fillId="6" borderId="25" xfId="0" applyFont="1" applyFill="1" applyBorder="1" applyProtection="1">
      <alignment vertical="center"/>
    </xf>
    <xf numFmtId="0" fontId="38" fillId="6" borderId="24" xfId="0" applyFont="1" applyFill="1" applyBorder="1" applyProtection="1">
      <alignment vertical="center"/>
    </xf>
    <xf numFmtId="0" fontId="40" fillId="2" borderId="23" xfId="0" applyFont="1" applyFill="1" applyBorder="1" applyAlignment="1" applyProtection="1">
      <alignment horizontal="center"/>
    </xf>
    <xf numFmtId="0" fontId="36" fillId="2" borderId="23" xfId="0" applyFont="1" applyFill="1" applyBorder="1" applyAlignment="1" applyProtection="1">
      <alignment horizontal="center"/>
    </xf>
    <xf numFmtId="0" fontId="35" fillId="2" borderId="26" xfId="0" applyFont="1" applyFill="1" applyBorder="1" applyAlignment="1" applyProtection="1">
      <alignment horizontal="center"/>
    </xf>
    <xf numFmtId="0" fontId="35" fillId="6" borderId="7" xfId="0" applyFont="1" applyFill="1" applyBorder="1" applyProtection="1">
      <alignment vertical="center"/>
    </xf>
    <xf numFmtId="0" fontId="35" fillId="6" borderId="4" xfId="0" applyFont="1" applyFill="1" applyBorder="1" applyProtection="1">
      <alignment vertical="center"/>
    </xf>
    <xf numFmtId="0" fontId="35" fillId="6" borderId="20" xfId="0" applyFont="1" applyFill="1" applyBorder="1" applyProtection="1">
      <alignment vertical="center"/>
    </xf>
    <xf numFmtId="0" fontId="35" fillId="5" borderId="0" xfId="0" applyFont="1" applyFill="1" applyBorder="1" applyAlignment="1" applyProtection="1">
      <alignment horizontal="center"/>
    </xf>
    <xf numFmtId="0" fontId="39" fillId="3" borderId="27" xfId="0" applyFont="1" applyFill="1" applyBorder="1" applyAlignment="1" applyProtection="1">
      <alignment horizontal="center"/>
    </xf>
    <xf numFmtId="0" fontId="43" fillId="0" borderId="0" xfId="0" applyFont="1" applyProtection="1">
      <alignment vertical="center"/>
    </xf>
    <xf numFmtId="0" fontId="39" fillId="2" borderId="28" xfId="0" applyFont="1" applyFill="1" applyBorder="1" applyAlignment="1" applyProtection="1">
      <alignment horizontal="left"/>
    </xf>
    <xf numFmtId="0" fontId="43" fillId="5" borderId="29" xfId="0" applyFont="1" applyFill="1" applyBorder="1" applyAlignment="1" applyProtection="1">
      <alignment horizontal="left"/>
    </xf>
    <xf numFmtId="0" fontId="35" fillId="5" borderId="30" xfId="0" applyFont="1" applyFill="1" applyBorder="1" applyAlignment="1" applyProtection="1">
      <alignment horizontal="left"/>
    </xf>
    <xf numFmtId="0" fontId="35" fillId="5" borderId="30" xfId="0" applyFont="1" applyFill="1" applyBorder="1" applyProtection="1">
      <alignment vertical="center"/>
    </xf>
    <xf numFmtId="0" fontId="35" fillId="5" borderId="31" xfId="0" applyFont="1" applyFill="1" applyBorder="1" applyProtection="1">
      <alignment vertical="center"/>
    </xf>
    <xf numFmtId="0" fontId="39" fillId="2" borderId="24" xfId="0" applyFont="1" applyFill="1" applyBorder="1" applyAlignment="1" applyProtection="1">
      <alignment horizontal="left"/>
    </xf>
    <xf numFmtId="0" fontId="35" fillId="5" borderId="12" xfId="0" applyFont="1" applyFill="1" applyBorder="1" applyAlignment="1" applyProtection="1">
      <alignment horizontal="left"/>
    </xf>
    <xf numFmtId="0" fontId="35" fillId="5" borderId="0" xfId="0" applyFont="1" applyFill="1" applyBorder="1" applyAlignment="1" applyProtection="1">
      <alignment horizontal="left"/>
    </xf>
    <xf numFmtId="0" fontId="35" fillId="5" borderId="25" xfId="0" applyFont="1" applyFill="1" applyBorder="1" applyProtection="1">
      <alignment vertical="center"/>
    </xf>
    <xf numFmtId="0" fontId="35" fillId="5" borderId="12" xfId="0" applyFont="1" applyFill="1" applyBorder="1" applyProtection="1">
      <alignment vertical="center"/>
    </xf>
    <xf numFmtId="0" fontId="39" fillId="2" borderId="32" xfId="0" applyFont="1" applyFill="1" applyBorder="1" applyAlignment="1" applyProtection="1">
      <alignment horizontal="left"/>
    </xf>
    <xf numFmtId="0" fontId="35" fillId="5" borderId="33" xfId="0" applyFont="1" applyFill="1" applyBorder="1" applyAlignment="1" applyProtection="1">
      <alignment horizontal="left"/>
    </xf>
    <xf numFmtId="0" fontId="35" fillId="5" borderId="1" xfId="0" applyFont="1" applyFill="1" applyBorder="1" applyAlignment="1" applyProtection="1">
      <alignment horizontal="left"/>
    </xf>
    <xf numFmtId="0" fontId="35" fillId="5" borderId="34" xfId="0" applyFont="1" applyFill="1" applyBorder="1" applyProtection="1">
      <alignment vertical="center"/>
    </xf>
    <xf numFmtId="0" fontId="43" fillId="5" borderId="0" xfId="0" applyFont="1" applyFill="1" applyBorder="1" applyAlignment="1" applyProtection="1">
      <alignment horizontal="left"/>
    </xf>
    <xf numFmtId="0" fontId="39" fillId="2" borderId="35" xfId="0" applyFont="1" applyFill="1" applyBorder="1" applyAlignment="1" applyProtection="1">
      <alignment horizontal="left"/>
    </xf>
    <xf numFmtId="0" fontId="43" fillId="5" borderId="30" xfId="0" applyFont="1" applyFill="1" applyBorder="1" applyAlignment="1" applyProtection="1">
      <alignment horizontal="left"/>
    </xf>
    <xf numFmtId="0" fontId="39" fillId="2" borderId="36" xfId="0" applyFont="1" applyFill="1" applyBorder="1" applyAlignment="1" applyProtection="1">
      <alignment horizontal="left"/>
    </xf>
    <xf numFmtId="0" fontId="43" fillId="5" borderId="0" xfId="0" applyFont="1" applyFill="1" applyBorder="1" applyProtection="1">
      <alignment vertical="center"/>
    </xf>
    <xf numFmtId="0" fontId="39" fillId="5" borderId="0" xfId="0" applyFont="1" applyFill="1" applyBorder="1" applyProtection="1">
      <alignment vertical="center"/>
    </xf>
    <xf numFmtId="0" fontId="35" fillId="2" borderId="36" xfId="0" applyFont="1" applyFill="1" applyBorder="1" applyAlignment="1" applyProtection="1">
      <alignment horizontal="left"/>
    </xf>
    <xf numFmtId="0" fontId="39" fillId="5" borderId="0" xfId="0" applyFont="1" applyFill="1" applyBorder="1" applyAlignment="1" applyProtection="1">
      <alignment horizontal="left" vertical="center"/>
    </xf>
    <xf numFmtId="0" fontId="35" fillId="0" borderId="0" xfId="0" applyFont="1" applyBorder="1" applyProtection="1">
      <alignment vertical="center"/>
    </xf>
    <xf numFmtId="0" fontId="36" fillId="0" borderId="0" xfId="0" applyFont="1" applyBorder="1" applyProtection="1">
      <alignment vertical="center"/>
    </xf>
    <xf numFmtId="0" fontId="39" fillId="5" borderId="25" xfId="0" applyFont="1" applyFill="1" applyBorder="1" applyProtection="1">
      <alignment vertical="center"/>
    </xf>
    <xf numFmtId="0" fontId="35" fillId="5" borderId="33" xfId="0" applyFont="1" applyFill="1" applyBorder="1" applyProtection="1">
      <alignment vertical="center"/>
    </xf>
    <xf numFmtId="0" fontId="36" fillId="5" borderId="0" xfId="0" applyFont="1" applyFill="1" applyBorder="1" applyProtection="1">
      <alignment vertical="center"/>
    </xf>
    <xf numFmtId="0" fontId="39" fillId="5" borderId="33" xfId="0" applyFont="1" applyFill="1" applyBorder="1" applyProtection="1">
      <alignment vertical="center"/>
    </xf>
    <xf numFmtId="0" fontId="35" fillId="2" borderId="37" xfId="0" applyFont="1" applyFill="1" applyBorder="1" applyAlignment="1" applyProtection="1">
      <alignment horizontal="left"/>
    </xf>
    <xf numFmtId="0" fontId="33" fillId="5" borderId="1" xfId="0" applyFont="1" applyFill="1" applyBorder="1" applyAlignment="1" applyProtection="1">
      <alignment horizontal="right" vertical="center"/>
    </xf>
    <xf numFmtId="0" fontId="33" fillId="5" borderId="1" xfId="0" applyFont="1" applyFill="1" applyBorder="1" applyProtection="1">
      <alignment vertical="center"/>
    </xf>
    <xf numFmtId="0" fontId="44" fillId="5" borderId="1" xfId="0" applyFont="1" applyFill="1" applyBorder="1" applyProtection="1">
      <alignment vertical="center"/>
    </xf>
    <xf numFmtId="0" fontId="44" fillId="5" borderId="1" xfId="0" applyFont="1" applyFill="1" applyBorder="1" applyAlignment="1" applyProtection="1">
      <alignment vertical="center" wrapText="1"/>
    </xf>
    <xf numFmtId="0" fontId="43" fillId="5" borderId="29" xfId="0" applyFont="1" applyFill="1" applyBorder="1" applyProtection="1">
      <alignment vertical="center"/>
    </xf>
    <xf numFmtId="0" fontId="35" fillId="2" borderId="32" xfId="0" applyFont="1" applyFill="1" applyBorder="1" applyAlignment="1" applyProtection="1">
      <alignment horizontal="left"/>
    </xf>
    <xf numFmtId="0" fontId="36" fillId="0" borderId="1" xfId="0" applyFont="1" applyFill="1" applyBorder="1" applyProtection="1">
      <alignment vertical="center"/>
    </xf>
    <xf numFmtId="0" fontId="47" fillId="5" borderId="12" xfId="0" applyFont="1" applyFill="1" applyBorder="1" applyProtection="1">
      <alignment vertical="center"/>
    </xf>
    <xf numFmtId="0" fontId="48" fillId="5" borderId="0" xfId="0" applyFont="1" applyFill="1" applyBorder="1" applyProtection="1">
      <alignment vertical="center"/>
    </xf>
    <xf numFmtId="0" fontId="48" fillId="5" borderId="12" xfId="0" applyFont="1" applyFill="1" applyBorder="1" applyProtection="1">
      <alignment vertical="center"/>
    </xf>
    <xf numFmtId="0" fontId="39" fillId="2" borderId="37" xfId="0" applyFont="1" applyFill="1" applyBorder="1" applyAlignment="1" applyProtection="1">
      <alignment horizontal="left"/>
    </xf>
    <xf numFmtId="0" fontId="44" fillId="7" borderId="30" xfId="0" applyFont="1" applyFill="1" applyBorder="1" applyProtection="1">
      <alignment vertical="center"/>
    </xf>
    <xf numFmtId="0" fontId="35" fillId="7" borderId="30" xfId="0" applyFont="1" applyFill="1" applyBorder="1" applyProtection="1">
      <alignment vertical="center"/>
    </xf>
    <xf numFmtId="0" fontId="35" fillId="7" borderId="31" xfId="0" applyFont="1" applyFill="1" applyBorder="1" applyProtection="1">
      <alignment vertical="center"/>
    </xf>
    <xf numFmtId="0" fontId="44" fillId="7" borderId="4" xfId="0" applyFont="1" applyFill="1" applyBorder="1" applyProtection="1">
      <alignment vertical="center"/>
    </xf>
    <xf numFmtId="0" fontId="35" fillId="7" borderId="4" xfId="0" applyFont="1" applyFill="1" applyBorder="1" applyProtection="1">
      <alignment vertical="center"/>
    </xf>
    <xf numFmtId="0" fontId="35" fillId="7" borderId="20" xfId="0" applyFont="1" applyFill="1" applyBorder="1" applyProtection="1">
      <alignment vertical="center"/>
    </xf>
    <xf numFmtId="0" fontId="39" fillId="7" borderId="35" xfId="0" applyFont="1" applyFill="1" applyBorder="1" applyAlignment="1" applyProtection="1">
      <alignment horizontal="left"/>
    </xf>
    <xf numFmtId="0" fontId="39" fillId="7" borderId="38" xfId="0" applyFont="1" applyFill="1" applyBorder="1" applyAlignment="1" applyProtection="1">
      <alignment horizontal="left"/>
    </xf>
    <xf numFmtId="0" fontId="34" fillId="5" borderId="0" xfId="0" applyFont="1" applyFill="1" applyBorder="1" applyAlignment="1" applyProtection="1">
      <alignment horizontal="center"/>
    </xf>
    <xf numFmtId="0" fontId="24" fillId="5" borderId="0" xfId="0" applyFont="1" applyFill="1" applyBorder="1" applyAlignment="1" applyProtection="1"/>
    <xf numFmtId="0" fontId="5" fillId="5" borderId="0" xfId="0" applyFont="1" applyFill="1" applyBorder="1" applyAlignment="1" applyProtection="1">
      <alignment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center" vertical="center" wrapText="1"/>
    </xf>
    <xf numFmtId="0" fontId="9" fillId="2" borderId="40" xfId="0" applyFont="1" applyFill="1" applyBorder="1" applyAlignment="1" applyProtection="1">
      <alignment horizontal="center" vertical="center"/>
    </xf>
    <xf numFmtId="0" fontId="9" fillId="8" borderId="41" xfId="0" applyFont="1" applyFill="1" applyBorder="1" applyAlignment="1" applyProtection="1">
      <alignment vertical="center"/>
    </xf>
    <xf numFmtId="0" fontId="5" fillId="0" borderId="42" xfId="0" applyFont="1" applyBorder="1" applyAlignment="1" applyProtection="1">
      <alignment horizontal="center"/>
    </xf>
    <xf numFmtId="178" fontId="5" fillId="0" borderId="43" xfId="0" applyNumberFormat="1" applyFont="1" applyBorder="1" applyAlignment="1" applyProtection="1">
      <alignment vertical="center"/>
    </xf>
    <xf numFmtId="0" fontId="5" fillId="0" borderId="44" xfId="0" applyFont="1" applyBorder="1" applyAlignment="1" applyProtection="1">
      <alignment horizontal="center"/>
    </xf>
    <xf numFmtId="177" fontId="5" fillId="0" borderId="45" xfId="0" applyNumberFormat="1" applyFont="1" applyBorder="1" applyAlignment="1" applyProtection="1">
      <alignment horizontal="center"/>
      <protection locked="0"/>
    </xf>
    <xf numFmtId="49" fontId="5" fillId="0" borderId="45" xfId="0" applyNumberFormat="1" applyFont="1" applyBorder="1" applyAlignment="1" applyProtection="1">
      <alignment horizontal="left" wrapText="1"/>
      <protection locked="0"/>
    </xf>
    <xf numFmtId="49" fontId="5" fillId="0" borderId="45" xfId="0" applyNumberFormat="1" applyFont="1" applyFill="1" applyBorder="1" applyAlignment="1" applyProtection="1">
      <alignment horizontal="left"/>
      <protection locked="0"/>
    </xf>
    <xf numFmtId="43" fontId="5" fillId="0" borderId="45" xfId="0" applyNumberFormat="1" applyFont="1" applyFill="1" applyBorder="1" applyAlignment="1" applyProtection="1">
      <alignment vertical="center"/>
      <protection locked="0"/>
    </xf>
    <xf numFmtId="43" fontId="5" fillId="0" borderId="45" xfId="1" applyNumberFormat="1" applyFont="1" applyBorder="1" applyAlignment="1" applyProtection="1">
      <protection locked="0"/>
    </xf>
    <xf numFmtId="178" fontId="5" fillId="0" borderId="46" xfId="0" applyNumberFormat="1" applyFont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left"/>
      <protection locked="0"/>
    </xf>
    <xf numFmtId="0" fontId="5" fillId="0" borderId="45" xfId="0" applyNumberFormat="1" applyFont="1" applyFill="1" applyBorder="1" applyAlignment="1" applyProtection="1">
      <alignment horizontal="left"/>
      <protection locked="0"/>
    </xf>
    <xf numFmtId="0" fontId="43" fillId="5" borderId="12" xfId="0" applyFont="1" applyFill="1" applyBorder="1" applyProtection="1">
      <alignment vertical="center"/>
    </xf>
    <xf numFmtId="49" fontId="4" fillId="0" borderId="0" xfId="0" applyNumberFormat="1" applyFont="1" applyFill="1" applyBorder="1">
      <alignment vertical="center"/>
    </xf>
    <xf numFmtId="49" fontId="4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49" fontId="5" fillId="0" borderId="3" xfId="1" applyNumberFormat="1" applyFont="1" applyBorder="1" applyAlignment="1" applyProtection="1">
      <protection locked="0"/>
    </xf>
    <xf numFmtId="49" fontId="5" fillId="0" borderId="45" xfId="1" applyNumberFormat="1" applyFont="1" applyBorder="1" applyAlignment="1" applyProtection="1">
      <protection locked="0"/>
    </xf>
    <xf numFmtId="9" fontId="5" fillId="0" borderId="3" xfId="0" applyNumberFormat="1" applyFont="1" applyFill="1" applyBorder="1" applyAlignment="1" applyProtection="1">
      <alignment horizontal="right" vertical="center"/>
      <protection locked="0"/>
    </xf>
    <xf numFmtId="9" fontId="5" fillId="0" borderId="45" xfId="0" applyNumberFormat="1" applyFont="1" applyFill="1" applyBorder="1" applyAlignment="1" applyProtection="1">
      <alignment horizontal="right" vertical="center"/>
      <protection locked="0"/>
    </xf>
    <xf numFmtId="49" fontId="49" fillId="0" borderId="0" xfId="0" applyNumberFormat="1" applyFont="1" applyBorder="1" applyProtection="1">
      <alignment vertical="center"/>
    </xf>
    <xf numFmtId="49" fontId="49" fillId="0" borderId="0" xfId="0" applyNumberFormat="1" applyFont="1" applyFill="1" applyBorder="1" applyProtection="1">
      <alignment vertical="center"/>
    </xf>
    <xf numFmtId="49" fontId="49" fillId="0" borderId="0" xfId="0" applyNumberFormat="1" applyFont="1">
      <alignment vertical="center"/>
    </xf>
    <xf numFmtId="0" fontId="49" fillId="0" borderId="0" xfId="0" applyNumberFormat="1" applyFont="1">
      <alignment vertical="center"/>
    </xf>
    <xf numFmtId="49" fontId="49" fillId="0" borderId="0" xfId="0" applyNumberFormat="1" applyFont="1" applyFill="1" applyBorder="1" applyAlignment="1">
      <alignment horizontal="right" vertical="center"/>
    </xf>
    <xf numFmtId="49" fontId="49" fillId="9" borderId="0" xfId="0" applyNumberFormat="1" applyFont="1" applyFill="1" applyBorder="1" applyProtection="1">
      <alignment vertical="center"/>
    </xf>
    <xf numFmtId="49" fontId="49" fillId="0" borderId="0" xfId="0" applyNumberFormat="1" applyFont="1" applyFill="1" applyBorder="1">
      <alignment vertical="center"/>
    </xf>
    <xf numFmtId="49" fontId="49" fillId="0" borderId="0" xfId="0" applyNumberFormat="1" applyFont="1" applyProtection="1">
      <alignment vertical="center"/>
    </xf>
    <xf numFmtId="0" fontId="52" fillId="0" borderId="0" xfId="0" applyFont="1" applyProtection="1">
      <alignment vertical="center"/>
    </xf>
    <xf numFmtId="0" fontId="52" fillId="0" borderId="0" xfId="0" applyFont="1" applyFill="1" applyBorder="1" applyProtection="1">
      <alignment vertical="center"/>
    </xf>
    <xf numFmtId="0" fontId="53" fillId="0" borderId="0" xfId="0" applyFont="1" applyFill="1" applyBorder="1" applyAlignment="1" applyProtection="1">
      <alignment horizontal="center"/>
    </xf>
    <xf numFmtId="0" fontId="54" fillId="0" borderId="0" xfId="0" applyFont="1" applyProtection="1">
      <alignment vertical="center"/>
    </xf>
    <xf numFmtId="0" fontId="54" fillId="0" borderId="0" xfId="0" applyFont="1">
      <alignment vertical="center"/>
    </xf>
    <xf numFmtId="0" fontId="52" fillId="0" borderId="0" xfId="0" applyFont="1" applyFill="1" applyBorder="1" applyAlignment="1" applyProtection="1">
      <alignment horizontal="center"/>
    </xf>
    <xf numFmtId="0" fontId="55" fillId="0" borderId="0" xfId="0" applyFont="1" applyFill="1" applyBorder="1" applyProtection="1">
      <alignment vertical="center"/>
    </xf>
    <xf numFmtId="0" fontId="56" fillId="0" borderId="0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>
      <alignment horizontal="center"/>
    </xf>
    <xf numFmtId="0" fontId="58" fillId="0" borderId="0" xfId="0" applyFont="1" applyFill="1" applyBorder="1" applyProtection="1">
      <alignment vertical="center"/>
    </xf>
    <xf numFmtId="0" fontId="1" fillId="5" borderId="12" xfId="0" applyFont="1" applyFill="1" applyBorder="1" applyProtection="1">
      <alignment vertical="center"/>
    </xf>
    <xf numFmtId="0" fontId="1" fillId="10" borderId="29" xfId="0" applyFont="1" applyFill="1" applyBorder="1" applyProtection="1">
      <alignment vertical="center"/>
    </xf>
    <xf numFmtId="0" fontId="35" fillId="10" borderId="30" xfId="0" applyFont="1" applyFill="1" applyBorder="1" applyProtection="1">
      <alignment vertical="center"/>
    </xf>
    <xf numFmtId="0" fontId="35" fillId="10" borderId="31" xfId="0" applyFont="1" applyFill="1" applyBorder="1" applyProtection="1">
      <alignment vertical="center"/>
    </xf>
    <xf numFmtId="0" fontId="35" fillId="10" borderId="12" xfId="0" applyFont="1" applyFill="1" applyBorder="1" applyProtection="1">
      <alignment vertical="center"/>
    </xf>
    <xf numFmtId="0" fontId="35" fillId="10" borderId="0" xfId="0" applyFont="1" applyFill="1" applyBorder="1" applyProtection="1">
      <alignment vertical="center"/>
    </xf>
    <xf numFmtId="0" fontId="35" fillId="10" borderId="25" xfId="0" applyFont="1" applyFill="1" applyBorder="1" applyProtection="1">
      <alignment vertical="center"/>
    </xf>
    <xf numFmtId="0" fontId="43" fillId="10" borderId="29" xfId="0" applyFont="1" applyFill="1" applyBorder="1" applyProtection="1">
      <alignment vertical="center"/>
    </xf>
    <xf numFmtId="0" fontId="35" fillId="10" borderId="33" xfId="0" applyFont="1" applyFill="1" applyBorder="1" applyProtection="1">
      <alignment vertical="center"/>
    </xf>
    <xf numFmtId="0" fontId="35" fillId="10" borderId="1" xfId="0" applyFont="1" applyFill="1" applyBorder="1" applyProtection="1">
      <alignment vertical="center"/>
    </xf>
    <xf numFmtId="0" fontId="35" fillId="10" borderId="34" xfId="0" applyFont="1" applyFill="1" applyBorder="1" applyProtection="1">
      <alignment vertical="center"/>
    </xf>
    <xf numFmtId="179" fontId="5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1" fillId="0" borderId="0" xfId="0" applyFont="1" applyProtection="1">
      <alignment vertical="center"/>
    </xf>
    <xf numFmtId="179" fontId="5" fillId="0" borderId="45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NumberFormat="1" applyFill="1" applyBorder="1" applyProtection="1">
      <alignment vertical="center"/>
    </xf>
    <xf numFmtId="0" fontId="59" fillId="0" borderId="1" xfId="0" applyFont="1" applyBorder="1" applyAlignment="1" applyProtection="1">
      <alignment horizontal="left"/>
      <protection locked="0"/>
    </xf>
    <xf numFmtId="49" fontId="59" fillId="0" borderId="3" xfId="0" applyNumberFormat="1" applyFont="1" applyBorder="1" applyAlignment="1" applyProtection="1">
      <alignment horizontal="left" wrapText="1"/>
      <protection locked="0"/>
    </xf>
    <xf numFmtId="49" fontId="60" fillId="0" borderId="3" xfId="0" applyNumberFormat="1" applyFont="1" applyBorder="1" applyAlignment="1" applyProtection="1">
      <alignment horizontal="left" wrapText="1"/>
      <protection locked="0"/>
    </xf>
    <xf numFmtId="177" fontId="60" fillId="0" borderId="3" xfId="0" applyNumberFormat="1" applyFont="1" applyBorder="1" applyAlignment="1" applyProtection="1">
      <alignment horizontal="center"/>
      <protection locked="0"/>
    </xf>
    <xf numFmtId="0" fontId="23" fillId="5" borderId="0" xfId="0" applyFont="1" applyFill="1" applyBorder="1" applyAlignment="1" applyProtection="1">
      <alignment wrapText="1"/>
    </xf>
    <xf numFmtId="0" fontId="39" fillId="3" borderId="47" xfId="0" applyFont="1" applyFill="1" applyBorder="1" applyAlignment="1" applyProtection="1">
      <alignment horizontal="center"/>
    </xf>
    <xf numFmtId="0" fontId="39" fillId="3" borderId="6" xfId="0" applyFont="1" applyFill="1" applyBorder="1" applyAlignment="1" applyProtection="1">
      <alignment horizontal="center"/>
    </xf>
    <xf numFmtId="0" fontId="39" fillId="3" borderId="19" xfId="0" applyFont="1" applyFill="1" applyBorder="1" applyAlignment="1" applyProtection="1">
      <alignment horizontal="center"/>
    </xf>
    <xf numFmtId="0" fontId="35" fillId="5" borderId="33" xfId="0" applyFont="1" applyFill="1" applyBorder="1" applyAlignment="1" applyProtection="1">
      <alignment horizontal="left" wrapText="1"/>
    </xf>
    <xf numFmtId="0" fontId="36" fillId="0" borderId="1" xfId="0" applyFont="1" applyBorder="1" applyAlignment="1" applyProtection="1">
      <alignment vertical="center" wrapText="1"/>
    </xf>
    <xf numFmtId="0" fontId="36" fillId="0" borderId="34" xfId="0" applyFont="1" applyBorder="1" applyAlignment="1" applyProtection="1">
      <alignment vertical="center" wrapText="1"/>
    </xf>
    <xf numFmtId="0" fontId="26" fillId="0" borderId="0" xfId="0" applyFont="1" applyAlignment="1" applyProtection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361949</xdr:colOff>
      <xdr:row>0</xdr:row>
      <xdr:rowOff>412750</xdr:rowOff>
    </xdr:from>
    <xdr:to>
      <xdr:col>11</xdr:col>
      <xdr:colOff>746124</xdr:colOff>
      <xdr:row>14</xdr:row>
      <xdr:rowOff>0</xdr:rowOff>
    </xdr:to>
    <xdr:sp macro="" textlink="">
      <xdr:nvSpPr>
        <xdr:cNvPr id="1239" name="Rectangle 36">
          <a:extLst>
            <a:ext uri="{FF2B5EF4-FFF2-40B4-BE49-F238E27FC236}">
              <a16:creationId xmlns:a16="http://schemas.microsoft.com/office/drawing/2014/main" id="{00000000-0008-0000-0100-0000D7040000}"/>
            </a:ext>
          </a:extLst>
        </xdr:cNvPr>
        <xdr:cNvSpPr>
          <a:spLocks noChangeArrowheads="1"/>
        </xdr:cNvSpPr>
      </xdr:nvSpPr>
      <xdr:spPr bwMode="auto">
        <a:xfrm>
          <a:off x="13014324" y="412750"/>
          <a:ext cx="6194425" cy="2159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571500</xdr:colOff>
      <xdr:row>0</xdr:row>
      <xdr:rowOff>514350</xdr:rowOff>
    </xdr:from>
    <xdr:to>
      <xdr:col>11</xdr:col>
      <xdr:colOff>555123</xdr:colOff>
      <xdr:row>12</xdr:row>
      <xdr:rowOff>238125</xdr:rowOff>
    </xdr:to>
    <xdr:pic>
      <xdr:nvPicPr>
        <xdr:cNvPr id="1240" name="Picture 167">
          <a:extLst>
            <a:ext uri="{FF2B5EF4-FFF2-40B4-BE49-F238E27FC236}">
              <a16:creationId xmlns:a16="http://schemas.microsoft.com/office/drawing/2014/main" id="{00000000-0008-0000-01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223875" y="514350"/>
          <a:ext cx="5508123" cy="1930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47625</xdr:rowOff>
    </xdr:from>
    <xdr:to>
      <xdr:col>1</xdr:col>
      <xdr:colOff>1428750</xdr:colOff>
      <xdr:row>0</xdr:row>
      <xdr:rowOff>533400</xdr:rowOff>
    </xdr:to>
    <xdr:pic>
      <xdr:nvPicPr>
        <xdr:cNvPr id="1241" name="Picture 177">
          <a:extLst>
            <a:ext uri="{FF2B5EF4-FFF2-40B4-BE49-F238E27FC236}">
              <a16:creationId xmlns:a16="http://schemas.microsoft.com/office/drawing/2014/main" id="{00000000-0008-0000-01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3875" y="47625"/>
          <a:ext cx="1390650" cy="4857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9"/>
  <sheetViews>
    <sheetView view="pageBreakPreview" zoomScale="72" zoomScaleNormal="100" workbookViewId="0">
      <selection sqref="A1:I1"/>
    </sheetView>
  </sheetViews>
  <sheetFormatPr defaultColWidth="0" defaultRowHeight="15"/>
  <cols>
    <col min="1" max="1" width="23.08203125" style="85" customWidth="1"/>
    <col min="2" max="2" width="9" style="85" customWidth="1"/>
    <col min="3" max="3" width="20.25" style="85" customWidth="1"/>
    <col min="4" max="7" width="9" style="85" customWidth="1"/>
    <col min="8" max="8" width="18.5" style="85" customWidth="1"/>
    <col min="9" max="11" width="9" style="85" customWidth="1"/>
    <col min="12" max="12" width="18.08203125" style="85" customWidth="1"/>
    <col min="13" max="13" width="17.5" style="85" customWidth="1"/>
    <col min="14" max="16384" width="11.58203125" style="85" hidden="1"/>
  </cols>
  <sheetData>
    <row r="1" spans="1:13" ht="17.5">
      <c r="A1" s="218" t="s">
        <v>331</v>
      </c>
      <c r="B1" s="218"/>
      <c r="C1" s="218"/>
      <c r="D1" s="218"/>
      <c r="E1" s="218"/>
      <c r="F1" s="218"/>
      <c r="G1" s="218"/>
      <c r="H1" s="218"/>
      <c r="I1" s="218"/>
      <c r="J1" s="84"/>
      <c r="K1" s="84"/>
      <c r="L1" s="84"/>
      <c r="M1" s="84"/>
    </row>
    <row r="2" spans="1:13" ht="16.5" customHeight="1">
      <c r="A2" s="154" t="s">
        <v>332</v>
      </c>
      <c r="B2" s="155"/>
      <c r="C2" s="155"/>
      <c r="D2" s="155"/>
      <c r="E2" s="155"/>
      <c r="F2" s="155"/>
      <c r="G2" s="155"/>
      <c r="H2" s="155"/>
      <c r="I2" s="155"/>
      <c r="J2" s="84"/>
      <c r="K2" s="84"/>
      <c r="L2" s="84"/>
      <c r="M2" s="84"/>
    </row>
    <row r="3" spans="1:13" ht="6.75" customHeight="1" thickBot="1">
      <c r="A3" s="15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ht="15.5">
      <c r="A4" s="87" t="s">
        <v>230</v>
      </c>
      <c r="B4" s="88" t="s">
        <v>231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90"/>
    </row>
    <row r="5" spans="1:13" ht="15.5">
      <c r="A5" s="91" t="s">
        <v>232</v>
      </c>
      <c r="B5" s="92" t="s">
        <v>233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</row>
    <row r="6" spans="1:13" ht="15.5">
      <c r="A6" s="91" t="s">
        <v>234</v>
      </c>
      <c r="B6" s="92" t="s">
        <v>235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1:13" ht="15.5">
      <c r="A7" s="91"/>
      <c r="B7" s="92" t="s">
        <v>236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3" ht="15.5">
      <c r="A8" s="91"/>
      <c r="B8" s="95" t="s">
        <v>237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</row>
    <row r="9" spans="1:13" ht="15.5">
      <c r="A9" s="96"/>
      <c r="B9" s="92" t="s">
        <v>238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4"/>
    </row>
    <row r="10" spans="1:13" ht="15.5">
      <c r="A10" s="96"/>
      <c r="B10" s="92" t="s">
        <v>239</v>
      </c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4"/>
    </row>
    <row r="11" spans="1:13" ht="15.5">
      <c r="A11" s="96"/>
      <c r="B11" s="92" t="s">
        <v>240</v>
      </c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</row>
    <row r="12" spans="1:13" ht="15.5">
      <c r="A12" s="97"/>
      <c r="B12" s="95" t="s">
        <v>241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</row>
    <row r="13" spans="1:13" ht="16" thickBot="1">
      <c r="A13" s="98"/>
      <c r="B13" s="99" t="s">
        <v>242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1:13" ht="6.75" customHeight="1" thickBot="1">
      <c r="A14" s="102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13" s="104" customFormat="1" ht="15.5">
      <c r="A15" s="103" t="s">
        <v>243</v>
      </c>
      <c r="B15" s="219" t="s">
        <v>139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1"/>
    </row>
    <row r="16" spans="1:13" ht="16">
      <c r="A16" s="105" t="s">
        <v>244</v>
      </c>
      <c r="B16" s="106" t="s">
        <v>140</v>
      </c>
      <c r="C16" s="107"/>
      <c r="D16" s="107"/>
      <c r="E16" s="107"/>
      <c r="F16" s="107"/>
      <c r="G16" s="107"/>
      <c r="H16" s="107"/>
      <c r="I16" s="108"/>
      <c r="J16" s="108"/>
      <c r="K16" s="108"/>
      <c r="L16" s="108"/>
      <c r="M16" s="109"/>
    </row>
    <row r="17" spans="1:13" ht="15.5">
      <c r="A17" s="110"/>
      <c r="B17" s="111" t="s">
        <v>141</v>
      </c>
      <c r="C17" s="112"/>
      <c r="D17" s="112"/>
      <c r="E17" s="112"/>
      <c r="F17" s="112"/>
      <c r="G17" s="112"/>
      <c r="H17" s="112"/>
      <c r="I17" s="84"/>
      <c r="J17" s="84"/>
      <c r="K17" s="84"/>
      <c r="L17" s="84"/>
      <c r="M17" s="113"/>
    </row>
    <row r="18" spans="1:13" ht="16">
      <c r="A18" s="105" t="s">
        <v>19</v>
      </c>
      <c r="B18" s="106" t="s">
        <v>347</v>
      </c>
      <c r="C18" s="107"/>
      <c r="D18" s="107"/>
      <c r="E18" s="107"/>
      <c r="F18" s="107"/>
      <c r="G18" s="107"/>
      <c r="H18" s="107"/>
      <c r="I18" s="108"/>
      <c r="J18" s="108"/>
      <c r="K18" s="108"/>
      <c r="L18" s="108"/>
      <c r="M18" s="109"/>
    </row>
    <row r="19" spans="1:13" ht="15.5">
      <c r="A19" s="110"/>
      <c r="B19" s="114" t="s">
        <v>348</v>
      </c>
      <c r="C19" s="112"/>
      <c r="D19" s="112"/>
      <c r="E19" s="112"/>
      <c r="F19" s="112"/>
      <c r="G19" s="112"/>
      <c r="H19" s="112"/>
      <c r="I19" s="84"/>
      <c r="J19" s="84"/>
      <c r="K19" s="84"/>
      <c r="L19" s="84"/>
      <c r="M19" s="113"/>
    </row>
    <row r="20" spans="1:13" ht="16">
      <c r="A20" s="105" t="s">
        <v>125</v>
      </c>
      <c r="B20" s="106" t="s">
        <v>142</v>
      </c>
      <c r="C20" s="107"/>
      <c r="D20" s="107"/>
      <c r="E20" s="107"/>
      <c r="F20" s="107"/>
      <c r="G20" s="107"/>
      <c r="H20" s="107"/>
      <c r="I20" s="108"/>
      <c r="J20" s="108"/>
      <c r="K20" s="108"/>
      <c r="L20" s="108"/>
      <c r="M20" s="109"/>
    </row>
    <row r="21" spans="1:13" ht="15.5">
      <c r="A21" s="110"/>
      <c r="B21" s="111" t="s">
        <v>143</v>
      </c>
      <c r="C21" s="112"/>
      <c r="D21" s="112"/>
      <c r="E21" s="112"/>
      <c r="F21" s="112"/>
      <c r="G21" s="112"/>
      <c r="H21" s="112"/>
      <c r="I21" s="84"/>
      <c r="J21" s="84"/>
      <c r="K21" s="84"/>
      <c r="L21" s="84"/>
      <c r="M21" s="113"/>
    </row>
    <row r="22" spans="1:13" ht="16">
      <c r="A22" s="105" t="s">
        <v>245</v>
      </c>
      <c r="B22" s="106" t="s">
        <v>144</v>
      </c>
      <c r="C22" s="107"/>
      <c r="D22" s="107"/>
      <c r="E22" s="107"/>
      <c r="F22" s="107"/>
      <c r="G22" s="107"/>
      <c r="H22" s="107"/>
      <c r="I22" s="108"/>
      <c r="J22" s="108"/>
      <c r="K22" s="108"/>
      <c r="L22" s="108"/>
      <c r="M22" s="109"/>
    </row>
    <row r="23" spans="1:13" ht="15.5">
      <c r="A23" s="110"/>
      <c r="B23" s="111" t="s">
        <v>145</v>
      </c>
      <c r="C23" s="112"/>
      <c r="D23" s="112"/>
      <c r="E23" s="112"/>
      <c r="F23" s="112"/>
      <c r="G23" s="112"/>
      <c r="H23" s="112"/>
      <c r="I23" s="84"/>
      <c r="J23" s="84"/>
      <c r="K23" s="84"/>
      <c r="L23" s="84"/>
      <c r="M23" s="113"/>
    </row>
    <row r="24" spans="1:13" ht="16">
      <c r="A24" s="105" t="s">
        <v>246</v>
      </c>
      <c r="B24" s="106" t="s">
        <v>247</v>
      </c>
      <c r="C24" s="107"/>
      <c r="D24" s="107"/>
      <c r="E24" s="107"/>
      <c r="F24" s="107"/>
      <c r="G24" s="107"/>
      <c r="H24" s="107"/>
      <c r="I24" s="108"/>
      <c r="J24" s="108"/>
      <c r="K24" s="108"/>
      <c r="L24" s="108"/>
      <c r="M24" s="109"/>
    </row>
    <row r="25" spans="1:13" ht="15.5">
      <c r="A25" s="110"/>
      <c r="B25" s="111" t="s">
        <v>146</v>
      </c>
      <c r="C25" s="112"/>
      <c r="D25" s="112"/>
      <c r="E25" s="112"/>
      <c r="F25" s="112"/>
      <c r="G25" s="112"/>
      <c r="H25" s="112"/>
      <c r="I25" s="84"/>
      <c r="J25" s="84"/>
      <c r="K25" s="84"/>
      <c r="L25" s="84"/>
      <c r="M25" s="113"/>
    </row>
    <row r="26" spans="1:13" ht="16">
      <c r="A26" s="105" t="s">
        <v>248</v>
      </c>
      <c r="B26" s="106" t="s">
        <v>147</v>
      </c>
      <c r="C26" s="107"/>
      <c r="D26" s="107"/>
      <c r="E26" s="107"/>
      <c r="F26" s="107"/>
      <c r="G26" s="107"/>
      <c r="H26" s="107"/>
      <c r="I26" s="108"/>
      <c r="J26" s="108"/>
      <c r="K26" s="108"/>
      <c r="L26" s="108"/>
      <c r="M26" s="109"/>
    </row>
    <row r="27" spans="1:13" ht="15.5">
      <c r="A27" s="115"/>
      <c r="B27" s="222" t="s">
        <v>148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4"/>
    </row>
    <row r="28" spans="1:13" ht="16">
      <c r="A28" s="105" t="s">
        <v>249</v>
      </c>
      <c r="B28" s="106" t="s">
        <v>250</v>
      </c>
      <c r="C28" s="107"/>
      <c r="D28" s="107"/>
      <c r="E28" s="107"/>
      <c r="F28" s="107"/>
      <c r="G28" s="107"/>
      <c r="H28" s="107"/>
      <c r="I28" s="108"/>
      <c r="J28" s="108"/>
      <c r="K28" s="108"/>
      <c r="L28" s="108"/>
      <c r="M28" s="109"/>
    </row>
    <row r="29" spans="1:13" ht="15.5">
      <c r="A29" s="115"/>
      <c r="B29" s="116" t="s">
        <v>251</v>
      </c>
      <c r="C29" s="117"/>
      <c r="D29" s="117"/>
      <c r="E29" s="117"/>
      <c r="F29" s="117"/>
      <c r="G29" s="117"/>
      <c r="H29" s="117"/>
      <c r="I29" s="86"/>
      <c r="J29" s="86"/>
      <c r="K29" s="86"/>
      <c r="L29" s="86"/>
      <c r="M29" s="118"/>
    </row>
    <row r="30" spans="1:13" ht="16">
      <c r="A30" s="120" t="s">
        <v>171</v>
      </c>
      <c r="B30" s="119" t="s">
        <v>252</v>
      </c>
      <c r="C30" s="112"/>
      <c r="D30" s="112"/>
      <c r="E30" s="112"/>
      <c r="F30" s="112"/>
      <c r="G30" s="112"/>
      <c r="H30" s="112"/>
      <c r="I30" s="84"/>
      <c r="J30" s="84"/>
      <c r="K30" s="84"/>
      <c r="L30" s="84"/>
      <c r="M30" s="113"/>
    </row>
    <row r="31" spans="1:13" ht="15.5">
      <c r="A31" s="144"/>
      <c r="B31" s="112" t="s">
        <v>253</v>
      </c>
      <c r="C31" s="112"/>
      <c r="D31" s="112"/>
      <c r="E31" s="112"/>
      <c r="F31" s="112"/>
      <c r="G31" s="112"/>
      <c r="H31" s="112"/>
      <c r="I31" s="84"/>
      <c r="J31" s="84"/>
      <c r="K31" s="84"/>
      <c r="L31" s="84"/>
      <c r="M31" s="113"/>
    </row>
    <row r="32" spans="1:13" ht="16">
      <c r="A32" s="120" t="s">
        <v>254</v>
      </c>
      <c r="B32" s="121" t="s">
        <v>149</v>
      </c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9"/>
    </row>
    <row r="33" spans="1:16" ht="15.5">
      <c r="A33" s="122"/>
      <c r="B33" s="112" t="s">
        <v>150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113"/>
    </row>
    <row r="34" spans="1:16" ht="15.5">
      <c r="A34" s="122"/>
      <c r="B34" s="123" t="s">
        <v>255</v>
      </c>
      <c r="C34" s="84"/>
      <c r="D34" s="84" t="s">
        <v>256</v>
      </c>
      <c r="E34" s="84"/>
      <c r="F34" s="84"/>
      <c r="G34" s="84"/>
      <c r="H34" s="84"/>
      <c r="I34" s="84" t="s">
        <v>257</v>
      </c>
      <c r="J34" s="84"/>
      <c r="K34" s="84"/>
      <c r="L34" s="84"/>
      <c r="M34" s="113"/>
    </row>
    <row r="35" spans="1:16" ht="15.5">
      <c r="A35" s="122"/>
      <c r="B35" s="124" t="s">
        <v>429</v>
      </c>
      <c r="C35" s="84"/>
      <c r="D35" s="84" t="s">
        <v>258</v>
      </c>
      <c r="E35" s="84"/>
      <c r="F35" s="84"/>
      <c r="G35" s="84"/>
      <c r="H35" s="84"/>
      <c r="I35" s="84" t="s">
        <v>259</v>
      </c>
      <c r="J35" s="84"/>
      <c r="K35" s="84"/>
      <c r="L35" s="84"/>
      <c r="M35" s="113"/>
    </row>
    <row r="36" spans="1:16" ht="15.5">
      <c r="A36" s="125"/>
      <c r="B36" s="128"/>
      <c r="C36" s="126"/>
      <c r="D36" s="84" t="s">
        <v>384</v>
      </c>
      <c r="E36" s="84"/>
      <c r="F36" s="84"/>
      <c r="G36" s="84"/>
      <c r="H36" s="84"/>
      <c r="I36" s="84" t="s">
        <v>260</v>
      </c>
      <c r="J36" s="84"/>
      <c r="K36" s="84"/>
      <c r="L36" s="84"/>
      <c r="M36" s="113"/>
    </row>
    <row r="37" spans="1:16" ht="15.5">
      <c r="A37" s="125"/>
      <c r="B37" s="84"/>
      <c r="C37" s="84"/>
      <c r="D37" s="84" t="s">
        <v>406</v>
      </c>
      <c r="E37" s="84"/>
      <c r="F37" s="84"/>
      <c r="G37" s="84"/>
      <c r="H37" s="84"/>
      <c r="I37" s="84" t="s">
        <v>261</v>
      </c>
      <c r="J37" s="84"/>
      <c r="K37" s="84"/>
      <c r="L37" s="84"/>
      <c r="M37" s="113"/>
    </row>
    <row r="38" spans="1:16" ht="15.5">
      <c r="A38" s="125"/>
      <c r="B38" s="84"/>
      <c r="C38" s="84"/>
      <c r="D38" s="84" t="s">
        <v>262</v>
      </c>
      <c r="E38" s="84"/>
      <c r="F38" s="84"/>
      <c r="G38" s="84"/>
      <c r="H38" s="84"/>
      <c r="I38" s="84" t="s">
        <v>263</v>
      </c>
      <c r="J38" s="84"/>
      <c r="K38" s="84"/>
      <c r="L38" s="84"/>
      <c r="M38" s="113"/>
    </row>
    <row r="39" spans="1:16" ht="15.5">
      <c r="A39" s="125"/>
      <c r="B39" s="84"/>
      <c r="C39" s="84"/>
      <c r="D39" s="84" t="s">
        <v>434</v>
      </c>
      <c r="E39" s="84"/>
      <c r="F39" s="84"/>
      <c r="G39" s="84"/>
      <c r="H39" s="84"/>
      <c r="I39" s="84" t="s">
        <v>435</v>
      </c>
      <c r="J39" s="84"/>
      <c r="K39" s="84"/>
      <c r="L39" s="84"/>
      <c r="M39" s="113"/>
    </row>
    <row r="40" spans="1:16" ht="15.5">
      <c r="A40" s="125"/>
      <c r="B40" s="84"/>
      <c r="C40" s="84"/>
      <c r="D40" s="84" t="s">
        <v>436</v>
      </c>
      <c r="E40" s="84"/>
      <c r="F40" s="84"/>
      <c r="G40" s="84"/>
      <c r="H40" s="84"/>
      <c r="I40" s="84" t="s">
        <v>264</v>
      </c>
      <c r="J40" s="84"/>
      <c r="K40" s="84"/>
      <c r="L40" s="84"/>
      <c r="M40" s="113"/>
    </row>
    <row r="41" spans="1:16" ht="15.5">
      <c r="A41" s="125"/>
      <c r="B41" s="84"/>
      <c r="C41" s="84"/>
      <c r="D41" s="84" t="s">
        <v>265</v>
      </c>
      <c r="E41" s="84"/>
      <c r="F41" s="84"/>
      <c r="G41" s="84"/>
      <c r="H41" s="84"/>
      <c r="I41" s="84" t="s">
        <v>266</v>
      </c>
      <c r="J41" s="84"/>
      <c r="K41" s="84"/>
      <c r="L41" s="84"/>
      <c r="M41" s="113"/>
    </row>
    <row r="42" spans="1:16" ht="15.5">
      <c r="A42" s="125"/>
      <c r="B42" s="84"/>
      <c r="C42" s="84"/>
      <c r="D42" s="84" t="s">
        <v>267</v>
      </c>
      <c r="E42" s="84"/>
      <c r="F42" s="84"/>
      <c r="G42" s="84"/>
      <c r="H42" s="84"/>
      <c r="I42" s="84" t="s">
        <v>268</v>
      </c>
      <c r="J42" s="84"/>
      <c r="K42" s="84"/>
      <c r="L42" s="84"/>
      <c r="M42" s="113"/>
    </row>
    <row r="43" spans="1:16" ht="15.5">
      <c r="A43" s="125"/>
      <c r="B43" s="84"/>
      <c r="C43" s="84"/>
      <c r="D43" s="84" t="s">
        <v>269</v>
      </c>
      <c r="E43" s="84"/>
      <c r="F43" s="84"/>
      <c r="G43" s="84"/>
      <c r="H43" s="84"/>
      <c r="I43" s="84" t="s">
        <v>270</v>
      </c>
      <c r="J43" s="84"/>
      <c r="K43" s="84"/>
      <c r="L43" s="84"/>
      <c r="M43" s="113"/>
    </row>
    <row r="44" spans="1:16" ht="15.5">
      <c r="A44" s="125"/>
      <c r="B44" s="84"/>
      <c r="C44" s="84"/>
      <c r="D44" s="84" t="s">
        <v>271</v>
      </c>
      <c r="E44" s="84"/>
      <c r="F44" s="84"/>
      <c r="G44" s="84"/>
      <c r="H44" s="84"/>
      <c r="I44" s="127" t="s">
        <v>272</v>
      </c>
      <c r="J44" s="84"/>
      <c r="K44" s="84"/>
      <c r="L44" s="84"/>
      <c r="M44" s="113"/>
      <c r="N44" s="128"/>
      <c r="O44" s="128"/>
      <c r="P44" s="128"/>
    </row>
    <row r="45" spans="1:16" s="104" customFormat="1" ht="15.5">
      <c r="A45" s="125"/>
      <c r="B45" s="84"/>
      <c r="C45" s="84"/>
      <c r="D45" s="84" t="s">
        <v>273</v>
      </c>
      <c r="E45" s="84"/>
      <c r="F45" s="84"/>
      <c r="G45" s="84"/>
      <c r="H45" s="84"/>
      <c r="I45" s="84" t="s">
        <v>274</v>
      </c>
      <c r="J45" s="84"/>
      <c r="K45" s="84"/>
      <c r="L45" s="84"/>
      <c r="M45" s="129"/>
    </row>
    <row r="46" spans="1:16" ht="15.5">
      <c r="A46" s="125"/>
      <c r="B46" s="84"/>
      <c r="C46" s="84"/>
      <c r="D46" s="84" t="s">
        <v>275</v>
      </c>
      <c r="E46" s="84"/>
      <c r="F46" s="84"/>
      <c r="G46" s="84"/>
      <c r="H46" s="84"/>
      <c r="I46" s="84" t="s">
        <v>276</v>
      </c>
      <c r="J46" s="84"/>
      <c r="K46" s="84"/>
      <c r="L46" s="84"/>
      <c r="M46" s="113"/>
    </row>
    <row r="47" spans="1:16" ht="15.5">
      <c r="A47" s="125"/>
      <c r="B47" s="130"/>
      <c r="C47" s="86"/>
      <c r="D47" s="86" t="s">
        <v>226</v>
      </c>
      <c r="E47" s="86"/>
      <c r="F47" s="86"/>
      <c r="G47" s="86"/>
      <c r="H47" s="86"/>
      <c r="I47" s="86" t="s">
        <v>385</v>
      </c>
      <c r="J47" s="86"/>
      <c r="K47" s="86"/>
      <c r="L47" s="86"/>
      <c r="M47" s="118"/>
    </row>
    <row r="48" spans="1:16" ht="15.5">
      <c r="A48" s="125"/>
      <c r="B48" s="131" t="s">
        <v>277</v>
      </c>
      <c r="C48" s="84"/>
      <c r="D48" s="84" t="s">
        <v>278</v>
      </c>
      <c r="E48" s="84"/>
      <c r="F48" s="84"/>
      <c r="G48" s="84"/>
      <c r="H48" s="84"/>
      <c r="I48" s="84" t="s">
        <v>335</v>
      </c>
      <c r="J48" s="84"/>
      <c r="K48" s="84"/>
      <c r="L48" s="84"/>
      <c r="M48" s="113"/>
    </row>
    <row r="49" spans="1:13" ht="15.5">
      <c r="A49" s="125"/>
      <c r="B49" s="124" t="s">
        <v>279</v>
      </c>
      <c r="C49" s="84"/>
      <c r="D49" s="84" t="s">
        <v>280</v>
      </c>
      <c r="E49" s="84"/>
      <c r="F49" s="84"/>
      <c r="G49" s="84"/>
      <c r="H49" s="84"/>
      <c r="I49" s="84" t="s">
        <v>269</v>
      </c>
      <c r="J49" s="84"/>
      <c r="K49" s="84"/>
      <c r="L49" s="84"/>
      <c r="M49" s="113"/>
    </row>
    <row r="50" spans="1:13" ht="15.5">
      <c r="A50" s="125"/>
      <c r="B50" s="128"/>
      <c r="C50" s="84"/>
      <c r="D50" s="84" t="s">
        <v>281</v>
      </c>
      <c r="E50" s="84"/>
      <c r="F50" s="84"/>
      <c r="G50" s="84"/>
      <c r="H50" s="84"/>
      <c r="I50" s="84" t="s">
        <v>271</v>
      </c>
      <c r="J50" s="84"/>
      <c r="K50" s="84"/>
      <c r="L50" s="84"/>
      <c r="M50" s="113"/>
    </row>
    <row r="51" spans="1:13" ht="15.5">
      <c r="A51" s="125"/>
      <c r="B51" s="84"/>
      <c r="C51" s="84"/>
      <c r="D51" s="84" t="s">
        <v>282</v>
      </c>
      <c r="E51" s="84"/>
      <c r="F51" s="84"/>
      <c r="G51" s="84"/>
      <c r="H51" s="84"/>
      <c r="I51" s="84" t="s">
        <v>260</v>
      </c>
      <c r="J51" s="84"/>
      <c r="K51" s="84"/>
      <c r="L51" s="84"/>
      <c r="M51" s="113"/>
    </row>
    <row r="52" spans="1:13" ht="15.5">
      <c r="A52" s="125"/>
      <c r="B52" s="84"/>
      <c r="C52" s="84"/>
      <c r="D52" s="84" t="s">
        <v>283</v>
      </c>
      <c r="E52" s="84"/>
      <c r="F52" s="84"/>
      <c r="G52" s="84"/>
      <c r="H52" s="84"/>
      <c r="I52" s="84" t="s">
        <v>261</v>
      </c>
      <c r="J52" s="84"/>
      <c r="K52" s="84"/>
      <c r="L52" s="84"/>
      <c r="M52" s="113"/>
    </row>
    <row r="53" spans="1:13" ht="15.5">
      <c r="A53" s="125"/>
      <c r="B53" s="84"/>
      <c r="C53" s="84"/>
      <c r="D53" s="84" t="s">
        <v>284</v>
      </c>
      <c r="E53" s="84"/>
      <c r="F53" s="84"/>
      <c r="G53" s="84"/>
      <c r="H53" s="84"/>
      <c r="I53" s="84" t="s">
        <v>407</v>
      </c>
      <c r="J53" s="84"/>
      <c r="K53" s="84"/>
      <c r="L53" s="84"/>
      <c r="M53" s="113"/>
    </row>
    <row r="54" spans="1:13" ht="15.5">
      <c r="A54" s="125"/>
      <c r="B54" s="84"/>
      <c r="C54" s="84"/>
      <c r="D54" s="84" t="s">
        <v>285</v>
      </c>
      <c r="E54" s="84"/>
      <c r="F54" s="84"/>
      <c r="G54" s="84"/>
      <c r="H54" s="84"/>
      <c r="I54" s="84" t="s">
        <v>286</v>
      </c>
      <c r="J54" s="84"/>
      <c r="K54" s="84"/>
      <c r="L54" s="84"/>
      <c r="M54" s="113"/>
    </row>
    <row r="55" spans="1:13" ht="15.5">
      <c r="A55" s="125"/>
      <c r="B55" s="84"/>
      <c r="C55" s="84"/>
      <c r="D55" s="84" t="s">
        <v>287</v>
      </c>
      <c r="E55" s="84"/>
      <c r="F55" s="84"/>
      <c r="G55" s="128"/>
      <c r="H55" s="84"/>
      <c r="I55" s="84" t="s">
        <v>288</v>
      </c>
      <c r="J55" s="84"/>
      <c r="K55" s="84"/>
      <c r="L55" s="84"/>
      <c r="M55" s="113"/>
    </row>
    <row r="56" spans="1:13" ht="15.5">
      <c r="A56" s="125"/>
      <c r="B56" s="130"/>
      <c r="C56" s="86"/>
      <c r="D56" s="86" t="s">
        <v>227</v>
      </c>
      <c r="E56" s="86"/>
      <c r="F56" s="86"/>
      <c r="G56" s="86"/>
      <c r="H56" s="86"/>
      <c r="I56" s="86"/>
      <c r="J56" s="86"/>
      <c r="K56" s="86"/>
      <c r="L56" s="86"/>
      <c r="M56" s="118"/>
    </row>
    <row r="57" spans="1:13" ht="15.5">
      <c r="A57" s="125"/>
      <c r="B57" s="131" t="s">
        <v>289</v>
      </c>
      <c r="C57" s="84"/>
      <c r="D57" s="84" t="s">
        <v>408</v>
      </c>
      <c r="E57" s="84"/>
      <c r="F57" s="84"/>
      <c r="G57" s="84"/>
      <c r="H57" s="84"/>
      <c r="I57" s="84" t="s">
        <v>290</v>
      </c>
      <c r="J57" s="84"/>
      <c r="K57" s="84"/>
      <c r="L57" s="84"/>
      <c r="M57" s="113"/>
    </row>
    <row r="58" spans="1:13" ht="15.5">
      <c r="A58" s="125"/>
      <c r="B58" s="132" t="s">
        <v>151</v>
      </c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118"/>
    </row>
    <row r="59" spans="1:13" ht="15.5">
      <c r="A59" s="125"/>
      <c r="B59" s="131" t="s">
        <v>291</v>
      </c>
      <c r="C59" s="84"/>
      <c r="D59" s="84" t="s">
        <v>292</v>
      </c>
      <c r="E59" s="84"/>
      <c r="F59" s="84"/>
      <c r="G59" s="84"/>
      <c r="H59" s="84"/>
      <c r="I59" s="84" t="s">
        <v>293</v>
      </c>
      <c r="J59" s="84"/>
      <c r="K59" s="84"/>
      <c r="L59" s="84"/>
      <c r="M59" s="113"/>
    </row>
    <row r="60" spans="1:13" ht="15.5">
      <c r="A60" s="125"/>
      <c r="B60" s="124" t="s">
        <v>152</v>
      </c>
      <c r="C60" s="84"/>
      <c r="D60" s="84" t="s">
        <v>294</v>
      </c>
      <c r="E60" s="84"/>
      <c r="F60" s="84"/>
      <c r="G60" s="84"/>
      <c r="H60" s="84"/>
      <c r="I60" s="84" t="s">
        <v>295</v>
      </c>
      <c r="J60" s="84"/>
      <c r="K60" s="84"/>
      <c r="L60" s="84"/>
      <c r="M60" s="113"/>
    </row>
    <row r="61" spans="1:13" ht="15.5">
      <c r="A61" s="125"/>
      <c r="B61" s="84"/>
      <c r="C61" s="84"/>
      <c r="D61" s="84" t="s">
        <v>296</v>
      </c>
      <c r="E61" s="84"/>
      <c r="F61" s="84"/>
      <c r="G61" s="84"/>
      <c r="H61" s="84"/>
      <c r="I61" s="84" t="s">
        <v>297</v>
      </c>
      <c r="J61" s="84"/>
      <c r="K61" s="84"/>
      <c r="L61" s="84"/>
      <c r="M61" s="113"/>
    </row>
    <row r="62" spans="1:13" ht="15.5">
      <c r="A62" s="125"/>
      <c r="B62" s="84"/>
      <c r="C62" s="84"/>
      <c r="D62" s="84" t="s">
        <v>228</v>
      </c>
      <c r="E62" s="84"/>
      <c r="F62" s="84"/>
      <c r="G62" s="84"/>
      <c r="H62" s="84"/>
      <c r="I62" s="84" t="s">
        <v>229</v>
      </c>
      <c r="J62" s="84"/>
      <c r="K62" s="84"/>
      <c r="L62" s="84"/>
      <c r="M62" s="113"/>
    </row>
    <row r="63" spans="1:13" ht="15.5">
      <c r="A63" s="125"/>
      <c r="B63" s="84"/>
      <c r="C63" s="84"/>
      <c r="D63" s="84" t="s">
        <v>298</v>
      </c>
      <c r="E63" s="84"/>
      <c r="F63" s="84"/>
      <c r="G63" s="84"/>
      <c r="H63" s="84"/>
      <c r="I63" s="84" t="s">
        <v>299</v>
      </c>
      <c r="J63" s="84"/>
      <c r="K63" s="84"/>
      <c r="L63" s="84"/>
      <c r="M63" s="113"/>
    </row>
    <row r="64" spans="1:13" ht="15.5">
      <c r="A64" s="125"/>
      <c r="B64" s="84"/>
      <c r="C64" s="84"/>
      <c r="D64" s="84" t="s">
        <v>300</v>
      </c>
      <c r="E64" s="84"/>
      <c r="F64" s="84"/>
      <c r="G64" s="84"/>
      <c r="H64" s="84"/>
      <c r="I64" s="84" t="s">
        <v>301</v>
      </c>
      <c r="J64" s="84"/>
      <c r="K64" s="84"/>
      <c r="L64" s="84"/>
      <c r="M64" s="113"/>
    </row>
    <row r="65" spans="1:13" ht="15.5">
      <c r="A65" s="125"/>
      <c r="B65" s="84"/>
      <c r="C65" s="84"/>
      <c r="D65" s="84" t="s">
        <v>302</v>
      </c>
      <c r="E65" s="84"/>
      <c r="F65" s="84"/>
      <c r="G65" s="84"/>
      <c r="H65" s="84"/>
      <c r="I65" s="84" t="s">
        <v>336</v>
      </c>
      <c r="J65" s="84"/>
      <c r="K65" s="84"/>
      <c r="L65" s="84"/>
      <c r="M65" s="113"/>
    </row>
    <row r="66" spans="1:13" ht="17.25" customHeight="1">
      <c r="A66" s="125"/>
      <c r="B66" s="84"/>
      <c r="C66" s="84"/>
      <c r="D66" s="84" t="s">
        <v>337</v>
      </c>
      <c r="E66" s="84"/>
      <c r="F66" s="84"/>
      <c r="G66" s="84"/>
      <c r="H66" s="84"/>
      <c r="I66" s="84" t="s">
        <v>338</v>
      </c>
      <c r="J66" s="84"/>
      <c r="K66" s="84"/>
      <c r="L66" s="84"/>
      <c r="M66" s="113"/>
    </row>
    <row r="67" spans="1:13" ht="15.5">
      <c r="A67" s="133"/>
      <c r="B67" s="86"/>
      <c r="C67" s="134" t="s">
        <v>303</v>
      </c>
      <c r="D67" s="135" t="s">
        <v>304</v>
      </c>
      <c r="E67" s="136"/>
      <c r="F67" s="136"/>
      <c r="G67" s="136"/>
      <c r="H67" s="137"/>
      <c r="I67" s="136"/>
      <c r="J67" s="136"/>
      <c r="K67" s="136"/>
      <c r="L67" s="136"/>
      <c r="M67" s="118"/>
    </row>
    <row r="68" spans="1:13" ht="15.5">
      <c r="A68" s="105" t="s">
        <v>305</v>
      </c>
      <c r="B68" s="138" t="s">
        <v>153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9"/>
    </row>
    <row r="69" spans="1:13" ht="15.5">
      <c r="A69" s="139"/>
      <c r="B69" s="130" t="s">
        <v>154</v>
      </c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118"/>
    </row>
    <row r="70" spans="1:13" ht="15.5">
      <c r="A70" s="105" t="s">
        <v>306</v>
      </c>
      <c r="B70" s="138" t="s">
        <v>307</v>
      </c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9"/>
    </row>
    <row r="71" spans="1:13" ht="15.5">
      <c r="A71" s="110"/>
      <c r="B71" s="114" t="s">
        <v>155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113"/>
    </row>
    <row r="72" spans="1:13" ht="15.5">
      <c r="A72" s="105" t="s">
        <v>308</v>
      </c>
      <c r="B72" s="138" t="s">
        <v>309</v>
      </c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9"/>
    </row>
    <row r="73" spans="1:13" ht="15.5">
      <c r="A73" s="115"/>
      <c r="B73" s="130" t="s">
        <v>156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118"/>
    </row>
    <row r="74" spans="1:13" ht="15.5">
      <c r="A74" s="105" t="s">
        <v>310</v>
      </c>
      <c r="B74" s="114" t="s">
        <v>311</v>
      </c>
      <c r="C74" s="114"/>
      <c r="D74" s="114"/>
      <c r="E74" s="108"/>
      <c r="F74" s="108"/>
      <c r="G74" s="108"/>
      <c r="H74" s="108"/>
      <c r="I74" s="108"/>
      <c r="J74" s="108"/>
      <c r="K74" s="108"/>
      <c r="L74" s="108"/>
      <c r="M74" s="109"/>
    </row>
    <row r="75" spans="1:13" ht="15.5">
      <c r="A75" s="110"/>
      <c r="B75" s="114" t="s">
        <v>312</v>
      </c>
      <c r="C75" s="140"/>
      <c r="D75" s="86"/>
      <c r="E75" s="84"/>
      <c r="F75" s="84"/>
      <c r="G75" s="84"/>
      <c r="H75" s="84"/>
      <c r="I75" s="128"/>
      <c r="J75" s="84"/>
      <c r="K75" s="84"/>
      <c r="L75" s="84"/>
      <c r="M75" s="113"/>
    </row>
    <row r="76" spans="1:13" ht="15.5">
      <c r="A76" s="105" t="s">
        <v>313</v>
      </c>
      <c r="B76" s="138" t="s">
        <v>314</v>
      </c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9"/>
    </row>
    <row r="77" spans="1:13" ht="15.5">
      <c r="A77" s="110"/>
      <c r="B77" s="114" t="s">
        <v>315</v>
      </c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113"/>
    </row>
    <row r="78" spans="1:13" ht="15.5">
      <c r="A78" s="105" t="s">
        <v>442</v>
      </c>
      <c r="B78" s="198" t="s">
        <v>445</v>
      </c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200"/>
    </row>
    <row r="79" spans="1:13" ht="15.5">
      <c r="A79" s="110"/>
      <c r="B79" s="201" t="s">
        <v>446</v>
      </c>
      <c r="C79" s="202"/>
      <c r="D79" s="202"/>
      <c r="E79" s="202"/>
      <c r="F79" s="202"/>
      <c r="G79" s="202"/>
      <c r="H79" s="202"/>
      <c r="I79" s="202"/>
      <c r="J79" s="202"/>
      <c r="K79" s="202"/>
      <c r="L79" s="202"/>
      <c r="M79" s="203"/>
    </row>
    <row r="80" spans="1:13" ht="15.5">
      <c r="A80" s="110"/>
      <c r="B80" s="201" t="s">
        <v>450</v>
      </c>
      <c r="C80" s="202"/>
      <c r="D80" s="202"/>
      <c r="E80" s="202"/>
      <c r="F80" s="202"/>
      <c r="G80" s="202"/>
      <c r="H80" s="202"/>
      <c r="I80" s="202"/>
      <c r="J80" s="202"/>
      <c r="K80" s="202"/>
      <c r="L80" s="202"/>
      <c r="M80" s="203"/>
    </row>
    <row r="81" spans="1:13" ht="15.5">
      <c r="A81" s="105" t="s">
        <v>343</v>
      </c>
      <c r="B81" s="138" t="s">
        <v>344</v>
      </c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9"/>
    </row>
    <row r="82" spans="1:13" ht="15.5">
      <c r="A82" s="110"/>
      <c r="B82" s="197" t="s">
        <v>345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113"/>
    </row>
    <row r="83" spans="1:13" ht="15.5">
      <c r="A83" s="115"/>
      <c r="B83" s="171" t="s">
        <v>346</v>
      </c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113"/>
    </row>
    <row r="84" spans="1:13" ht="15.5">
      <c r="A84" s="105" t="s">
        <v>316</v>
      </c>
      <c r="B84" s="138" t="s">
        <v>317</v>
      </c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9"/>
    </row>
    <row r="85" spans="1:13" ht="15.5">
      <c r="A85" s="115"/>
      <c r="B85" s="130" t="s">
        <v>318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113"/>
    </row>
    <row r="86" spans="1:13" ht="15.5">
      <c r="A86" s="105" t="s">
        <v>319</v>
      </c>
      <c r="B86" s="138" t="s">
        <v>320</v>
      </c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9"/>
    </row>
    <row r="87" spans="1:13" ht="15.5">
      <c r="A87" s="115"/>
      <c r="B87" s="130" t="s">
        <v>419</v>
      </c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118"/>
    </row>
    <row r="88" spans="1:13" ht="15.5">
      <c r="A88" s="105" t="s">
        <v>412</v>
      </c>
      <c r="B88" s="204" t="s">
        <v>417</v>
      </c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200"/>
    </row>
    <row r="89" spans="1:13" ht="15.5">
      <c r="A89" s="115"/>
      <c r="B89" s="205" t="s">
        <v>418</v>
      </c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7"/>
    </row>
    <row r="90" spans="1:13" ht="15.5">
      <c r="A90" s="105" t="s">
        <v>426</v>
      </c>
      <c r="B90" s="198" t="s">
        <v>427</v>
      </c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200"/>
    </row>
    <row r="91" spans="1:13" ht="15.5">
      <c r="A91" s="115"/>
      <c r="B91" s="205" t="s">
        <v>428</v>
      </c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7"/>
    </row>
    <row r="92" spans="1:13" ht="15.5">
      <c r="A92" s="110" t="s">
        <v>321</v>
      </c>
      <c r="B92" s="141" t="s">
        <v>322</v>
      </c>
      <c r="C92" s="142"/>
      <c r="D92" s="142"/>
      <c r="E92" s="142"/>
      <c r="F92" s="142"/>
      <c r="G92" s="142"/>
      <c r="H92" s="142"/>
      <c r="I92" s="142"/>
      <c r="J92" s="142"/>
      <c r="K92" s="142"/>
      <c r="L92" s="84"/>
      <c r="M92" s="113"/>
    </row>
    <row r="93" spans="1:13" ht="15.5">
      <c r="A93" s="110"/>
      <c r="B93" s="143" t="s">
        <v>323</v>
      </c>
      <c r="C93" s="142"/>
      <c r="D93" s="142"/>
      <c r="E93" s="142"/>
      <c r="F93" s="142"/>
      <c r="G93" s="142"/>
      <c r="H93" s="142"/>
      <c r="I93" s="142"/>
      <c r="J93" s="142"/>
      <c r="K93" s="142"/>
      <c r="L93" s="84"/>
      <c r="M93" s="113"/>
    </row>
    <row r="94" spans="1:13" ht="15.5">
      <c r="A94" s="120" t="s">
        <v>324</v>
      </c>
      <c r="B94" s="138" t="s">
        <v>325</v>
      </c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9"/>
    </row>
    <row r="95" spans="1:13" ht="15.5">
      <c r="A95" s="144"/>
      <c r="B95" s="130" t="s">
        <v>326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118"/>
    </row>
    <row r="96" spans="1:13" ht="15.5">
      <c r="A96" s="105" t="s">
        <v>413</v>
      </c>
      <c r="B96" s="204" t="s">
        <v>420</v>
      </c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200"/>
    </row>
    <row r="97" spans="1:13" ht="15.5">
      <c r="A97" s="115"/>
      <c r="B97" s="205" t="s">
        <v>421</v>
      </c>
      <c r="C97" s="206"/>
      <c r="D97" s="206"/>
      <c r="E97" s="206"/>
      <c r="F97" s="206"/>
      <c r="G97" s="206"/>
      <c r="H97" s="206"/>
      <c r="I97" s="206"/>
      <c r="J97" s="206"/>
      <c r="K97" s="206"/>
      <c r="L97" s="206"/>
      <c r="M97" s="207"/>
    </row>
    <row r="98" spans="1:13" ht="15.5">
      <c r="A98" s="151" t="s">
        <v>327</v>
      </c>
      <c r="B98" s="145" t="s">
        <v>328</v>
      </c>
      <c r="C98" s="146"/>
      <c r="D98" s="146"/>
      <c r="E98" s="146"/>
      <c r="F98" s="146"/>
      <c r="G98" s="146"/>
      <c r="H98" s="146"/>
      <c r="I98" s="146"/>
      <c r="J98" s="146"/>
      <c r="K98" s="146"/>
      <c r="L98" s="146"/>
      <c r="M98" s="147"/>
    </row>
    <row r="99" spans="1:13" ht="16" thickBot="1">
      <c r="A99" s="152" t="s">
        <v>329</v>
      </c>
      <c r="B99" s="148" t="s">
        <v>330</v>
      </c>
      <c r="C99" s="149"/>
      <c r="D99" s="149"/>
      <c r="E99" s="149"/>
      <c r="F99" s="149"/>
      <c r="G99" s="149"/>
      <c r="H99" s="149"/>
      <c r="I99" s="149"/>
      <c r="J99" s="149"/>
      <c r="K99" s="149"/>
      <c r="L99" s="149"/>
      <c r="M99" s="150"/>
    </row>
  </sheetData>
  <sheetProtection algorithmName="SHA-512" hashValue="FJFcjfH5/nMHU4ugh+Zh/CEXe8++l+YABNAx+DjlaTzqDCbgIZFlNoYK/h3I1SNMMlDxnYPhDM1W3Gh2uYbOYw==" saltValue="Wz65m5J3sYFHX4gGgqvGmQ==" spinCount="100000" sheet="1" objects="1" scenarios="1"/>
  <mergeCells count="3">
    <mergeCell ref="A1:I1"/>
    <mergeCell ref="B15:M15"/>
    <mergeCell ref="B27:M27"/>
  </mergeCells>
  <phoneticPr fontId="3" type="noConversion"/>
  <pageMargins left="0.75" right="0.75" top="1" bottom="1" header="0.5" footer="0.5"/>
  <pageSetup paperSize="9" scale="57" orientation="landscape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T131"/>
  <sheetViews>
    <sheetView tabSelected="1" view="pageBreakPreview" topLeftCell="A28" zoomScale="60" zoomScaleNormal="75" workbookViewId="0">
      <selection activeCell="E35" sqref="E35"/>
    </sheetView>
  </sheetViews>
  <sheetFormatPr defaultColWidth="0" defaultRowHeight="0" customHeight="1" zeroHeight="1"/>
  <cols>
    <col min="1" max="1" width="6.33203125" customWidth="1"/>
    <col min="2" max="2" width="25.33203125" customWidth="1"/>
    <col min="3" max="3" width="39.75" customWidth="1"/>
    <col min="4" max="4" width="24.5" customWidth="1"/>
    <col min="5" max="5" width="24.83203125" customWidth="1"/>
    <col min="6" max="6" width="24.58203125" customWidth="1"/>
    <col min="7" max="7" width="20.5" customWidth="1"/>
    <col min="8" max="8" width="24.83203125" customWidth="1"/>
    <col min="9" max="9" width="18.25" customWidth="1"/>
    <col min="10" max="10" width="13" customWidth="1"/>
    <col min="11" max="11" width="16.33203125" customWidth="1"/>
    <col min="12" max="13" width="20" customWidth="1"/>
    <col min="14" max="14" width="17.08203125" customWidth="1"/>
    <col min="15" max="15" width="3" hidden="1" customWidth="1"/>
    <col min="16" max="16" width="3.83203125" hidden="1" customWidth="1"/>
    <col min="17" max="17" width="9.5" hidden="1" customWidth="1"/>
    <col min="18" max="18" width="12" hidden="1" customWidth="1"/>
    <col min="19" max="19" width="11.83203125" hidden="1" customWidth="1"/>
    <col min="20" max="20" width="3.25" customWidth="1"/>
    <col min="21" max="16384" width="9" hidden="1"/>
  </cols>
  <sheetData>
    <row r="1" spans="1:13" ht="42.75" customHeight="1">
      <c r="A1" s="10"/>
      <c r="B1" s="11"/>
      <c r="C1" s="10"/>
      <c r="D1" s="225" t="s">
        <v>161</v>
      </c>
      <c r="E1" s="225"/>
      <c r="F1" s="225"/>
      <c r="G1" s="10"/>
      <c r="H1" s="10"/>
      <c r="I1" s="12"/>
      <c r="J1" s="7"/>
      <c r="K1" s="8"/>
      <c r="L1" s="8"/>
      <c r="M1" s="8"/>
    </row>
    <row r="2" spans="1:13" ht="5.25" customHeight="1">
      <c r="A2" s="13"/>
      <c r="B2" s="13"/>
      <c r="C2" s="13"/>
      <c r="D2" s="13"/>
      <c r="E2" s="13"/>
      <c r="F2" s="13"/>
      <c r="G2" s="13"/>
      <c r="H2" s="10"/>
      <c r="I2" s="12"/>
      <c r="J2" s="7"/>
      <c r="K2" s="8"/>
      <c r="L2" s="8"/>
      <c r="M2" s="8"/>
    </row>
    <row r="3" spans="1:13" ht="3.75" customHeight="1">
      <c r="A3" s="13"/>
      <c r="B3" s="13"/>
      <c r="C3" s="13"/>
      <c r="D3" s="13"/>
      <c r="E3" s="13"/>
      <c r="F3" s="13"/>
      <c r="G3" s="13"/>
      <c r="H3" s="10"/>
      <c r="I3" s="12"/>
      <c r="J3" s="7"/>
      <c r="K3" s="8"/>
      <c r="L3" s="8"/>
      <c r="M3" s="8"/>
    </row>
    <row r="4" spans="1:13" ht="20.149999999999999" customHeight="1">
      <c r="A4" s="10"/>
      <c r="B4" s="14" t="s">
        <v>120</v>
      </c>
      <c r="C4" s="214" t="s">
        <v>452</v>
      </c>
      <c r="D4" s="15" t="s">
        <v>121</v>
      </c>
      <c r="E4" s="2" t="s">
        <v>453</v>
      </c>
      <c r="F4" s="17" t="s">
        <v>122</v>
      </c>
      <c r="G4" s="1">
        <v>18345377086</v>
      </c>
      <c r="H4" s="10"/>
      <c r="I4" s="12"/>
      <c r="J4" s="7"/>
      <c r="K4" s="8"/>
      <c r="L4" s="8"/>
      <c r="M4" s="8"/>
    </row>
    <row r="5" spans="1:13" ht="20.149999999999999" customHeight="1">
      <c r="A5" s="10"/>
      <c r="B5" s="14" t="s">
        <v>123</v>
      </c>
      <c r="C5" s="3">
        <v>10690142</v>
      </c>
      <c r="D5" s="17" t="s">
        <v>124</v>
      </c>
      <c r="E5" s="72" t="s">
        <v>188</v>
      </c>
      <c r="F5" s="17" t="s">
        <v>29</v>
      </c>
      <c r="G5" s="3"/>
      <c r="H5" s="10"/>
      <c r="I5" s="12"/>
      <c r="J5" s="7"/>
      <c r="K5" s="8"/>
      <c r="L5" s="8"/>
      <c r="M5" s="8"/>
    </row>
    <row r="6" spans="1:13" ht="20.149999999999999" customHeight="1">
      <c r="A6" s="10"/>
      <c r="B6" s="14" t="s">
        <v>125</v>
      </c>
      <c r="C6" s="3" t="s">
        <v>451</v>
      </c>
      <c r="D6" s="17"/>
      <c r="E6" s="18"/>
      <c r="F6" s="17" t="s">
        <v>126</v>
      </c>
      <c r="G6" s="4"/>
      <c r="H6" s="10"/>
      <c r="I6" s="12"/>
      <c r="J6" s="7"/>
      <c r="K6" s="8"/>
      <c r="L6" s="8"/>
      <c r="M6" s="8"/>
    </row>
    <row r="7" spans="1:13" ht="5.25" customHeight="1">
      <c r="A7" s="10"/>
      <c r="B7" s="14"/>
      <c r="C7" s="19"/>
      <c r="D7" s="17"/>
      <c r="E7" s="18"/>
      <c r="F7" s="17"/>
      <c r="G7" s="20"/>
      <c r="H7" s="10"/>
      <c r="I7" s="12"/>
      <c r="J7" s="7"/>
      <c r="K7" s="8"/>
      <c r="L7" s="8"/>
      <c r="M7" s="8"/>
    </row>
    <row r="8" spans="1:13" ht="6.75" customHeight="1" thickBot="1">
      <c r="A8" s="10"/>
      <c r="B8" s="10"/>
      <c r="C8" s="10"/>
      <c r="D8" s="10"/>
      <c r="E8" s="21"/>
      <c r="F8" s="7"/>
      <c r="G8" s="7"/>
      <c r="H8" s="7"/>
      <c r="I8" s="7"/>
      <c r="J8" s="7"/>
      <c r="K8" s="8"/>
      <c r="L8" s="8"/>
      <c r="M8" s="8"/>
    </row>
    <row r="9" spans="1:13" ht="20.149999999999999" customHeight="1">
      <c r="A9" s="10"/>
      <c r="B9" s="22" t="s">
        <v>157</v>
      </c>
      <c r="C9" s="23"/>
      <c r="D9" s="24"/>
      <c r="E9" s="58" t="s">
        <v>47</v>
      </c>
      <c r="F9" s="7"/>
      <c r="G9" s="7"/>
      <c r="H9" s="7"/>
      <c r="I9" s="7"/>
      <c r="J9" s="7"/>
      <c r="K9" s="8"/>
      <c r="L9" s="8"/>
      <c r="M9" s="8"/>
    </row>
    <row r="10" spans="1:13" ht="20.149999999999999" customHeight="1" thickBot="1">
      <c r="A10" s="10"/>
      <c r="B10" s="25" t="s">
        <v>158</v>
      </c>
      <c r="C10" s="26"/>
      <c r="D10" s="9"/>
      <c r="E10" s="59" t="s">
        <v>47</v>
      </c>
      <c r="F10" s="7"/>
      <c r="G10" s="7"/>
      <c r="H10" s="7"/>
      <c r="I10" s="7"/>
      <c r="J10" s="7"/>
      <c r="K10" s="8"/>
      <c r="L10" s="8"/>
      <c r="M10" s="8"/>
    </row>
    <row r="11" spans="1:13" ht="6.75" customHeight="1">
      <c r="A11" s="10"/>
      <c r="B11" s="10"/>
      <c r="C11" s="10"/>
      <c r="D11" s="10"/>
      <c r="E11" s="21"/>
      <c r="F11" s="7"/>
      <c r="G11" s="7"/>
      <c r="H11" s="7"/>
      <c r="I11" s="7"/>
      <c r="J11" s="7"/>
      <c r="K11" s="8"/>
      <c r="L11" s="8"/>
      <c r="M11" s="8"/>
    </row>
    <row r="12" spans="1:13" ht="4.5" customHeight="1">
      <c r="A12" s="10"/>
      <c r="B12" s="10"/>
      <c r="C12" s="10"/>
      <c r="D12" s="10"/>
      <c r="E12" s="21"/>
      <c r="F12" s="7"/>
      <c r="G12" s="7"/>
      <c r="H12" s="7"/>
      <c r="I12" s="7"/>
      <c r="J12" s="7"/>
      <c r="K12" s="8"/>
      <c r="L12" s="8"/>
      <c r="M12" s="8"/>
    </row>
    <row r="13" spans="1:13" ht="20.149999999999999" customHeight="1">
      <c r="A13" s="10"/>
      <c r="B13" s="27" t="s">
        <v>127</v>
      </c>
      <c r="C13" s="10"/>
      <c r="D13" s="5" t="s">
        <v>334</v>
      </c>
      <c r="E13" s="28" t="s">
        <v>128</v>
      </c>
      <c r="F13" s="8"/>
      <c r="G13" s="8"/>
      <c r="H13" s="8"/>
      <c r="I13" s="8"/>
      <c r="J13" s="8"/>
      <c r="K13" s="8"/>
      <c r="L13" s="8"/>
      <c r="M13" s="8"/>
    </row>
    <row r="14" spans="1:13" ht="8.25" customHeight="1">
      <c r="A14" s="10"/>
      <c r="B14" s="29"/>
      <c r="C14" s="29"/>
      <c r="D14" s="29"/>
      <c r="E14" s="28"/>
      <c r="F14" s="30"/>
      <c r="G14" s="30"/>
      <c r="H14" s="30"/>
      <c r="I14" s="30"/>
      <c r="J14" s="8"/>
      <c r="K14" s="8"/>
      <c r="L14" s="8"/>
      <c r="M14" s="8"/>
    </row>
    <row r="15" spans="1:13" ht="20.149999999999999" customHeight="1">
      <c r="A15" s="10"/>
      <c r="B15" s="31" t="s">
        <v>129</v>
      </c>
      <c r="C15" s="16"/>
      <c r="D15" s="16"/>
      <c r="E15" s="16"/>
      <c r="F15" s="16"/>
      <c r="G15" s="16"/>
      <c r="H15" s="16"/>
      <c r="I15" s="16"/>
      <c r="J15" s="32"/>
      <c r="K15" s="8"/>
      <c r="L15" s="8"/>
      <c r="M15" s="8"/>
    </row>
    <row r="16" spans="1:13" ht="20.149999999999999" customHeight="1">
      <c r="A16" s="33"/>
      <c r="B16" s="34" t="str">
        <f>IF(D13="Normal_Domestic","Allowance tax free",IF(D13="Normal_Oversea","Intl.Allowance Tax free",""))</f>
        <v>Allowance tax free</v>
      </c>
      <c r="C16" s="35">
        <f>IF(G27&gt;H27,H27,G27)</f>
        <v>0</v>
      </c>
      <c r="D16" s="36" t="str">
        <f>HLOOKUP($D$13,Parameter!$A$1:$I$63,2,FALSE)</f>
        <v>Allowance</v>
      </c>
      <c r="E16" s="35">
        <f>H27-C16</f>
        <v>0</v>
      </c>
      <c r="F16" s="36" t="str">
        <f>HLOOKUP($D$13,Parameter!$A$1:$I$63,3,FALSE)</f>
        <v>Other Allowance</v>
      </c>
      <c r="G16" s="35">
        <f t="shared" ref="G16:G24" si="0">SUMIF($E$31:$E$130,F16,$L$31:$L$130)</f>
        <v>0</v>
      </c>
      <c r="H16" s="36" t="str">
        <f>HLOOKUP($D$13,Parameter!$A$1:$I$63,4,FALSE)</f>
        <v>Hotel</v>
      </c>
      <c r="I16" s="35">
        <f t="shared" ref="I16:I24" si="1">SUMIF($E$31:$E$130,H16,$L$31:$L$130)</f>
        <v>0</v>
      </c>
      <c r="J16" s="37"/>
      <c r="K16" s="38"/>
      <c r="L16" s="39"/>
      <c r="M16" s="39"/>
    </row>
    <row r="17" spans="1:19" ht="20.149999999999999" customHeight="1">
      <c r="A17" s="33"/>
      <c r="B17" s="40" t="str">
        <f>HLOOKUP($D$13,Parameter!$A$1:$I$63,5,FALSE)</f>
        <v>Travel &amp; OT Meal</v>
      </c>
      <c r="C17" s="41">
        <f t="shared" ref="C17:C24" si="2">SUMIF($E$31:$E$130,B17,$L$31:$L$130)</f>
        <v>0</v>
      </c>
      <c r="D17" s="42" t="str">
        <f>HLOOKUP($D$13,Parameter!$A$1:$I$63,6,FALSE)</f>
        <v>Internal Meal</v>
      </c>
      <c r="E17" s="41">
        <f t="shared" ref="E17:E24" si="3">SUMIF($E$31:$E$130,D17,$L$31:$L$130)</f>
        <v>0</v>
      </c>
      <c r="F17" s="42" t="str">
        <f>HLOOKUP($D$13,Parameter!$A$1:$I$63,7,FALSE)</f>
        <v>External Meal &amp; Activity</v>
      </c>
      <c r="G17" s="35">
        <f t="shared" si="0"/>
        <v>2276</v>
      </c>
      <c r="H17" s="42" t="str">
        <f>HLOOKUP($D$13,Parameter!$A$1:$I$63,8,FALSE)</f>
        <v>Air Ticket</v>
      </c>
      <c r="I17" s="35">
        <f t="shared" si="1"/>
        <v>0</v>
      </c>
      <c r="J17" s="43"/>
      <c r="K17" s="38"/>
      <c r="L17" s="39"/>
      <c r="M17" s="39"/>
    </row>
    <row r="18" spans="1:19" ht="20.149999999999999" customHeight="1">
      <c r="A18" s="33"/>
      <c r="B18" s="40" t="str">
        <f>HLOOKUP($D$13,Parameter!$A$1:$I$63,9,FALSE)</f>
        <v>Train</v>
      </c>
      <c r="C18" s="41">
        <f t="shared" si="2"/>
        <v>0</v>
      </c>
      <c r="D18" s="42" t="str">
        <f>HLOOKUP($D$13,Parameter!$A$1:$I$63,10,FALSE)</f>
        <v>Taxi</v>
      </c>
      <c r="E18" s="41">
        <f t="shared" si="3"/>
        <v>321.83</v>
      </c>
      <c r="F18" s="42" t="str">
        <f>HLOOKUP($D$13,Parameter!$A$1:$I$63,11,FALSE)</f>
        <v>Other Public Transport</v>
      </c>
      <c r="G18" s="35">
        <f t="shared" si="0"/>
        <v>120</v>
      </c>
      <c r="H18" s="42" t="str">
        <f>HLOOKUP($D$13,Parameter!$A$1:$I$63,12,FALSE)</f>
        <v>Telephone</v>
      </c>
      <c r="I18" s="35">
        <f t="shared" si="1"/>
        <v>0</v>
      </c>
      <c r="J18" s="43"/>
      <c r="K18" s="38"/>
      <c r="L18" s="39"/>
      <c r="M18" s="39"/>
    </row>
    <row r="19" spans="1:19" ht="20.149999999999999" customHeight="1">
      <c r="A19" s="33"/>
      <c r="B19" s="40" t="str">
        <f>HLOOKUP($D$13,Parameter!$A$1:$I$63,13,FALSE)</f>
        <v>Gift</v>
      </c>
      <c r="C19" s="41">
        <f t="shared" si="2"/>
        <v>985</v>
      </c>
      <c r="D19" s="42" t="str">
        <f>HLOOKUP($D$13,Parameter!$A$1:$I$63,14,FALSE)</f>
        <v>Seminar</v>
      </c>
      <c r="E19" s="41">
        <f t="shared" si="3"/>
        <v>0</v>
      </c>
      <c r="F19" s="42" t="str">
        <f>HLOOKUP($D$13,Parameter!$A$1:$I$63,15,FALSE)</f>
        <v xml:space="preserve">Training </v>
      </c>
      <c r="G19" s="35">
        <f t="shared" si="0"/>
        <v>0</v>
      </c>
      <c r="H19" s="42" t="str">
        <f>HLOOKUP($D$13,Parameter!$A$1:$I$63,16,FALSE)</f>
        <v>Internal Confer.</v>
      </c>
      <c r="I19" s="35">
        <f t="shared" si="1"/>
        <v>0</v>
      </c>
      <c r="J19" s="43"/>
      <c r="K19" s="38"/>
      <c r="L19" s="39"/>
      <c r="M19" s="39"/>
    </row>
    <row r="20" spans="1:19" ht="20.149999999999999" customHeight="1">
      <c r="A20" s="33"/>
      <c r="B20" s="40" t="str">
        <f>HLOOKUP($D$13,Parameter!$A$1:$I$63,17,FALSE)</f>
        <v>Postage</v>
      </c>
      <c r="C20" s="41">
        <f t="shared" si="2"/>
        <v>0</v>
      </c>
      <c r="D20" s="42" t="str">
        <f>HLOOKUP($D$13,Parameter!$A$1:$I$63,18,FALSE)</f>
        <v>Visa</v>
      </c>
      <c r="E20" s="41">
        <f t="shared" si="3"/>
        <v>0</v>
      </c>
      <c r="F20" s="42" t="str">
        <f>HLOOKUP($D$13,Parameter!$A$1:$I$63,19,FALSE)</f>
        <v>Maintenance</v>
      </c>
      <c r="G20" s="35">
        <f t="shared" si="0"/>
        <v>0</v>
      </c>
      <c r="H20" s="42" t="str">
        <f>HLOOKUP($D$13,Parameter!$A$1:$I$63,20,FALSE)</f>
        <v>New staff Body Exam.</v>
      </c>
      <c r="I20" s="35">
        <f t="shared" si="1"/>
        <v>0</v>
      </c>
      <c r="J20" s="43"/>
      <c r="K20" s="38"/>
      <c r="L20" s="39"/>
      <c r="M20" s="39"/>
    </row>
    <row r="21" spans="1:19" ht="20.149999999999999" customHeight="1">
      <c r="A21" s="33"/>
      <c r="B21" s="40" t="str">
        <f>HLOOKUP($D$13,Parameter!$A$1:$I$63,21,FALSE)</f>
        <v>Car Daily</v>
      </c>
      <c r="C21" s="41">
        <f t="shared" si="2"/>
        <v>0</v>
      </c>
      <c r="D21" s="42" t="str">
        <f>HLOOKUP($D$13,Parameter!$A$1:$I$63,22,FALSE)</f>
        <v>Utility Fee</v>
      </c>
      <c r="E21" s="41">
        <f t="shared" si="3"/>
        <v>0</v>
      </c>
      <c r="F21" s="42" t="str">
        <f>HLOOKUP($D$13,Parameter!$A$1:$I$63,23,FALSE)</f>
        <v>Newspaper book</v>
      </c>
      <c r="G21" s="35">
        <f t="shared" si="0"/>
        <v>0</v>
      </c>
      <c r="H21" s="42" t="str">
        <f>HLOOKUP($D$13,Parameter!$A$1:$I$63,24,FALSE)</f>
        <v>Other promotion fee</v>
      </c>
      <c r="I21" s="35">
        <f t="shared" si="1"/>
        <v>0</v>
      </c>
      <c r="J21" s="43"/>
      <c r="K21" s="38"/>
      <c r="L21" s="39"/>
      <c r="M21" s="39"/>
    </row>
    <row r="22" spans="1:19" ht="20.149999999999999" customHeight="1">
      <c r="A22" s="33"/>
      <c r="B22" s="40" t="str">
        <f>HLOOKUP($D$13,Parameter!$A$1:$I$63,25,FALSE)</f>
        <v>Other Service</v>
      </c>
      <c r="C22" s="41">
        <f t="shared" si="2"/>
        <v>0</v>
      </c>
      <c r="D22" s="42" t="str">
        <f>HLOOKUP($D$13,Parameter!$A$1:$I$63,26,FALSE)</f>
        <v>Office Tel Charge</v>
      </c>
      <c r="E22" s="41">
        <f t="shared" si="3"/>
        <v>0</v>
      </c>
      <c r="F22" s="42" t="str">
        <f>HLOOKUP($D$13,Parameter!$A$1:$I$63,27,FALSE)</f>
        <v>Dom.travel others</v>
      </c>
      <c r="G22" s="35">
        <f t="shared" si="0"/>
        <v>0</v>
      </c>
      <c r="H22" s="42" t="str">
        <f>HLOOKUP($D$13,Parameter!$A$1:$I$63,28,FALSE)</f>
        <v>R &amp; D Expense</v>
      </c>
      <c r="I22" s="35">
        <f t="shared" si="1"/>
        <v>0</v>
      </c>
      <c r="J22" s="43"/>
      <c r="K22" s="38"/>
      <c r="L22" s="39"/>
      <c r="M22" s="39"/>
    </row>
    <row r="23" spans="1:19" ht="20.149999999999999" customHeight="1">
      <c r="A23" s="33"/>
      <c r="B23" s="40" t="str">
        <f>HLOOKUP($D$13,Parameter!$A$1:$I$63,29,FALSE)</f>
        <v>Stationary</v>
      </c>
      <c r="C23" s="41">
        <f t="shared" si="2"/>
        <v>0</v>
      </c>
      <c r="D23" s="42" t="str">
        <f>HLOOKUP($D$13,Parameter!$A$1:$I$63,30,FALSE)</f>
        <v xml:space="preserve"> </v>
      </c>
      <c r="E23" s="41">
        <f t="shared" si="3"/>
        <v>0</v>
      </c>
      <c r="F23" s="42" t="str">
        <f>HLOOKUP($D$13,Parameter!$A$1:$I$63,31,FALSE)</f>
        <v xml:space="preserve"> </v>
      </c>
      <c r="G23" s="35">
        <f t="shared" si="0"/>
        <v>0</v>
      </c>
      <c r="H23" s="42" t="str">
        <f>HLOOKUP($D$13,Parameter!$A$1:$I$63,32,FALSE)</f>
        <v xml:space="preserve"> </v>
      </c>
      <c r="I23" s="35">
        <f t="shared" si="1"/>
        <v>0</v>
      </c>
      <c r="J23" s="43"/>
      <c r="K23" s="38"/>
      <c r="L23" s="39"/>
      <c r="M23" s="39"/>
    </row>
    <row r="24" spans="1:19" ht="20.149999999999999" customHeight="1">
      <c r="A24" s="33"/>
      <c r="B24" s="40" t="str">
        <f>HLOOKUP($D$13,Parameter!$A$1:$I$63,33,FALSE)</f>
        <v xml:space="preserve"> </v>
      </c>
      <c r="C24" s="41">
        <f t="shared" si="2"/>
        <v>0</v>
      </c>
      <c r="D24" s="42" t="str">
        <f>HLOOKUP($D$13,Parameter!$A$1:$I$63,34,FALSE)</f>
        <v xml:space="preserve"> </v>
      </c>
      <c r="E24" s="41">
        <f t="shared" si="3"/>
        <v>0</v>
      </c>
      <c r="F24" s="42" t="str">
        <f>HLOOKUP($D$13,Parameter!$A$1:$I$63,35,FALSE)</f>
        <v xml:space="preserve"> </v>
      </c>
      <c r="G24" s="35">
        <f t="shared" si="0"/>
        <v>0</v>
      </c>
      <c r="H24" s="42" t="str">
        <f>HLOOKUP($D$13,Parameter!$A$1:$I$63,36,FALSE)</f>
        <v xml:space="preserve"> </v>
      </c>
      <c r="I24" s="35">
        <f t="shared" si="1"/>
        <v>0</v>
      </c>
      <c r="J24" s="43"/>
      <c r="K24" s="38"/>
      <c r="L24" s="39"/>
      <c r="M24" s="39"/>
    </row>
    <row r="25" spans="1:19" ht="20.149999999999999" customHeight="1">
      <c r="A25" s="33"/>
      <c r="B25" s="44"/>
      <c r="C25" s="45"/>
      <c r="D25" s="45"/>
      <c r="E25" s="45"/>
      <c r="F25" s="45"/>
      <c r="G25" s="45"/>
      <c r="H25" s="46" t="s">
        <v>130</v>
      </c>
      <c r="I25" s="47">
        <f>SUM(L31:L130)</f>
        <v>3702.83</v>
      </c>
      <c r="J25" s="48">
        <f>SUM(C16:C24,E16:E24,G16:G24,I16:I24)-I25</f>
        <v>0</v>
      </c>
      <c r="K25" s="38"/>
      <c r="L25" s="39"/>
      <c r="M25" s="39"/>
    </row>
    <row r="26" spans="1:19" ht="20.149999999999999" customHeight="1">
      <c r="A26" s="29"/>
      <c r="B26" s="49"/>
      <c r="C26" s="29"/>
      <c r="D26" s="49" t="str">
        <f>IF(B27&lt;&gt;"",B27,IF(D27&lt;&gt;"",D27,IF(C27&lt;&gt;"",C27,"")))</f>
        <v/>
      </c>
      <c r="E26" s="49"/>
      <c r="F26" s="49"/>
      <c r="G26" s="50"/>
      <c r="H26" s="51"/>
      <c r="I26" s="49"/>
      <c r="J26" s="18"/>
      <c r="K26" s="18"/>
      <c r="L26" s="12"/>
      <c r="M26" s="21"/>
      <c r="N26" s="8"/>
      <c r="O26" s="39"/>
      <c r="P26" s="213"/>
      <c r="Q26" s="213"/>
      <c r="R26" s="213"/>
      <c r="S26" s="213"/>
    </row>
    <row r="27" spans="1:19" ht="3.75" customHeight="1">
      <c r="A27" s="60"/>
      <c r="B27" s="63" t="str">
        <f>IF(COUNTIF(O31:O130,"Error1"),"Error1: Allowance days must be inputted and allowance can't exceed the limit. 输入补助天数，不得超标。",IF(COUNTIF(O31:O130,"Error2"),"Error2: Allowance days must be number. 补助天数必须为数字。",IF(COUNTIF(O31:O130,"Error3"),"Error3: allowance exceed the limit. 补助超标。",IF(COUNTIF(O31:O130,"Error4"),"Error4: Amount must be positive. 金额必须大于零。",IF(COUNTIF(O31:O130,"Error5"),"Error5: Date can't be null. 日期不能为空。",IF(COUNTIF(O31:O130,"Error6"),"Error6: Invoice currency can't be null. 发票币种不能为空。",IF(Diff&lt;&gt;0,"Error13: Don't match,please check expense type and nature. 费用种类不匹配。","")))))))</f>
        <v/>
      </c>
      <c r="C27" s="60" t="str">
        <f>IF(COUNTIF(P31:P130,"Error7"),"Error7: Invoice amount must be positive. 发票金额必须大于零。",IF(COUNTIF(P31:P130,"Error8"),"Error8: Please input days of lodging. 输入住宿天数。",IF(COUNTIF(P31:P130,"Error9"),"Error9: Days of lodging should be number. 住宿天数必须为数字。",IF(COUNTIF(P31:P130,"Error10"),"Error10: 相同币种，发票金额与申请金额不同。",IF(COUNTIF(P31:P130,"Error11"),"Error11: Tax amount must be positive. 税额必须为数字。",IF(COUNTIF(P31:P130,"Error12"),"Error12:Tax Rate &amp; Tax Amount must input together.税率与税额必须同时输入。",IF(COUNTIF(P31:P130,"Error13"),"Error13(Line"&amp;R27&amp;"): You must input invoice number.必须填写发票号。",IF(COUNTIF(P31:P130,"Error14"),"Error14：You must input hotel type.必须输出宾馆类型。",""))))))))</f>
        <v/>
      </c>
      <c r="D27" s="67" t="str">
        <f>IF(COUNTIF(S31:S130,"Error21"),"Error21: you must input Taxi Type.必须输入Taxi Type。",IF(COUNTIF(S31:S130,"Error22"),"Error22(Line"&amp;R27&amp;"): You must input invoice number.必须填写发票号。",IF(COUNTIF(S31:S130,"Error23"),"Error23: Don't input the tax rate,tax amount,invoice number.不要填写税率税额和发票号。",IF(COUNTIF(S31:S130,"Error25"),"Error25: Don't change the tax rate,tax amount.不能修改税率税额。",""))))</f>
        <v/>
      </c>
      <c r="E27" s="71">
        <f>IF(ISERROR(VLOOKUP(E5,Parameter!F1:G52,2,0)),0,VLOOKUP(E5,Parameter!F1:G52,2,0))</f>
        <v>25</v>
      </c>
      <c r="F27" s="71"/>
      <c r="G27" s="64">
        <f>IF(D13="Normal_Domestic",SUMIF(E31:E130,D16,G31:G130)*$E$27,0)</f>
        <v>0</v>
      </c>
      <c r="H27" s="65">
        <f>SUMIF($E$31:$E$130,D16,$L$31:$L$130)</f>
        <v>0</v>
      </c>
      <c r="I27" s="66"/>
      <c r="J27" s="66"/>
      <c r="K27" s="66"/>
      <c r="L27" s="68"/>
      <c r="M27" s="69"/>
      <c r="N27" s="70"/>
      <c r="O27" s="70"/>
      <c r="P27" s="70"/>
      <c r="Q27" s="70"/>
      <c r="R27" s="70" t="str">
        <f>IF(NOT(ISERROR(MATCH("Error13",P31:P130,))),MATCH("Error13",P31:P130,),IF(NOT(ISERROR(MATCH("Error22",S31:S130,))),MATCH("Error22",S31:S130,),IF(NOT(ISERROR(MATCH("Error23",S31:S130,))),MATCH("Error23",S31:S130,),IF(NOT(ISERROR(MATCH("Error25",S31:S130,))),MATCH("Error25",S31:S130,),""))))</f>
        <v/>
      </c>
      <c r="S27" s="70"/>
    </row>
    <row r="28" spans="1:19" ht="12.75" customHeight="1">
      <c r="A28" s="29"/>
      <c r="B28" s="52"/>
      <c r="C28" s="29"/>
      <c r="D28" s="29"/>
      <c r="E28" s="50"/>
      <c r="F28" s="50"/>
      <c r="G28" s="10"/>
      <c r="H28" s="51"/>
      <c r="I28" s="18"/>
      <c r="J28" s="18"/>
      <c r="K28" s="18"/>
      <c r="L28" s="12"/>
      <c r="M28" s="21"/>
      <c r="N28" s="8"/>
      <c r="O28" s="8"/>
      <c r="P28" s="8"/>
      <c r="Q28" s="8"/>
      <c r="R28" s="8"/>
      <c r="S28" s="8"/>
    </row>
    <row r="29" spans="1:19" ht="20.149999999999999" customHeight="1" thickBot="1">
      <c r="A29" s="53" t="s">
        <v>133</v>
      </c>
      <c r="B29" s="18"/>
      <c r="C29" s="18"/>
      <c r="D29" s="18"/>
      <c r="E29" s="18"/>
      <c r="F29" s="18"/>
      <c r="G29" s="54"/>
      <c r="H29" s="55" t="s">
        <v>131</v>
      </c>
      <c r="I29" s="56">
        <f>COUNT(L31:L130)</f>
        <v>19</v>
      </c>
      <c r="J29" s="56"/>
      <c r="K29" s="56"/>
      <c r="L29" s="12"/>
      <c r="M29" s="21"/>
      <c r="N29" s="10"/>
      <c r="O29" s="57"/>
      <c r="P29" s="8"/>
      <c r="Q29" s="8"/>
      <c r="R29" s="8"/>
      <c r="S29" s="57"/>
    </row>
    <row r="30" spans="1:19" ht="34.5" customHeight="1">
      <c r="A30" s="156" t="s">
        <v>132</v>
      </c>
      <c r="B30" s="157" t="s">
        <v>134</v>
      </c>
      <c r="C30" s="158" t="s">
        <v>135</v>
      </c>
      <c r="D30" s="158" t="s">
        <v>207</v>
      </c>
      <c r="E30" s="158" t="s">
        <v>137</v>
      </c>
      <c r="F30" s="158" t="s">
        <v>442</v>
      </c>
      <c r="G30" s="157" t="s">
        <v>342</v>
      </c>
      <c r="H30" s="157" t="s">
        <v>167</v>
      </c>
      <c r="I30" s="157" t="s">
        <v>208</v>
      </c>
      <c r="J30" s="157" t="s">
        <v>349</v>
      </c>
      <c r="K30" s="157" t="s">
        <v>422</v>
      </c>
      <c r="L30" s="157" t="s">
        <v>209</v>
      </c>
      <c r="M30" s="158" t="s">
        <v>411</v>
      </c>
      <c r="N30" s="159" t="s">
        <v>159</v>
      </c>
      <c r="O30" s="8"/>
      <c r="P30" s="8"/>
      <c r="Q30" s="8"/>
      <c r="R30" s="8"/>
      <c r="S30" s="8"/>
    </row>
    <row r="31" spans="1:19" ht="36">
      <c r="A31" s="160">
        <v>1</v>
      </c>
      <c r="B31" s="217">
        <v>44273</v>
      </c>
      <c r="C31" s="215" t="s">
        <v>454</v>
      </c>
      <c r="D31" s="78"/>
      <c r="E31" s="78" t="s">
        <v>455</v>
      </c>
      <c r="F31" s="78"/>
      <c r="G31" s="169">
        <v>2</v>
      </c>
      <c r="H31" s="79" t="s">
        <v>47</v>
      </c>
      <c r="I31" s="80">
        <v>245</v>
      </c>
      <c r="J31" s="177" t="str">
        <f>Q31</f>
        <v/>
      </c>
      <c r="K31" s="208" t="str">
        <f>R31</f>
        <v/>
      </c>
      <c r="L31" s="81">
        <f t="shared" ref="L31:L62" si="4">IF(AND($E$9&lt;&gt;"",H31&lt;&gt;"",I31&lt;&gt;"",$E$9=H31),I31,"")</f>
        <v>245</v>
      </c>
      <c r="M31" s="175"/>
      <c r="N31" s="161">
        <f t="shared" ref="N31:N62" si="5">IF(OR(I31="",L31=""),"",L31/I31)</f>
        <v>1</v>
      </c>
      <c r="O31" s="82" t="str">
        <f t="shared" ref="O31:O62" si="6">IF(AND(E31="Allowance",G31=""),"Error1",IF(AND(E31="Allowance",NOT(ISNUMBER(G31))),"Error2",IF(AND(E31="Allowance",L31&lt;&gt;"",L31&gt;G31*150),"Error3",IF(AND(B31&lt;&gt;"",OR(L31="",NOT(ISNUMBER(L31)),NOT(L31&gt;0))),"Error4",IF(AND(L31&lt;&gt;"",B31=""),"Error5",IF(AND(L31&lt;&gt;"",H31=""),"Error6",""))))))</f>
        <v/>
      </c>
      <c r="P31" s="83" t="str">
        <f>IF(AND(B31&lt;&gt;"",OR(I31="",NOT(ISNUMBER(I31)),NOT(I31&gt;0))),"Error7",IF(AND(OR(E31="Hotel",E31="Intl.Hotel"),G31=""),"Error8",IF(AND(OR(E31="Hotel",E31="Intl.Hotel"),OR(NOT(ISNUMBER(G31)),NOT(G31&gt;0))),"Error9",IF(AND($E$9&lt;&gt;"",H31&lt;&gt;"",$E$9=H31,OR(N31&gt;1,N31&lt;1)),"Error10",IF(AND(B31&lt;&gt;"",J31&lt;&gt;"",OR(K31="",NOT(ISNUMBER(K31)),NOT(K31&gt;0))),"Error11",IF(AND(B31&lt;&gt;"",K31&lt;&gt;"",J31=""),"Error12",IF(AND(B31&lt;&gt;"",J31&lt;&gt;"",M31="",NOT(OR(E31="Train",E31="Air Ticket",AND(E31="Taxi",F31="VAT electronic general invoice")))),"Error13",IF(AND(B31&lt;&gt;"",E31="Hotel",F31=""),"Error14",""))))))))</f>
        <v/>
      </c>
      <c r="Q31" s="83" t="str">
        <f>IF(I31="","",IF(OR(E31="Train",E31="Air Ticket"),"9%",IF(AND(E31="Taxi",F31="VAT electronic general invoice"),"3%","")))</f>
        <v/>
      </c>
      <c r="R31" s="83" t="str">
        <f>IF(J31="","",IF(OR(E31="Train",E31="Air Ticket",AND(E31="Taxi",F31="VAT electronic general invoice")),ROUND(L31/(1+J31)*J31,2),""))</f>
        <v/>
      </c>
      <c r="S31" s="82" t="str">
        <f>IF(AND(E31="Taxi",F31=""),"Error21",IF(AND(E31="Taxi",F31="VAT electronic general invoice",M31=""),"Error22",IF(AND(E31="Taxi",F31="Other invoice",OR(J31&lt;&gt;"",K31&lt;&gt;"")),"Error23",IF(AND(OR(E31="Travel &amp; OT Meal",E31="Internal Meal",E31="External Meal &amp; Activity"),OR(J31&lt;&gt;"",K31&lt;&gt;"")),"Error24",IF(AND(OR(E31="Train",E31="Air Ticket",AND(E31="Taxi",F31="VAT electronic general invoice")),OR(J31&lt;&gt;Q31,K31&lt;&gt;R31)),"Error25","")))))</f>
        <v/>
      </c>
    </row>
    <row r="32" spans="1:19" ht="36">
      <c r="A32" s="160">
        <v>2</v>
      </c>
      <c r="B32" s="217">
        <v>44259</v>
      </c>
      <c r="C32" s="215" t="s">
        <v>456</v>
      </c>
      <c r="D32" s="78"/>
      <c r="E32" s="78" t="s">
        <v>455</v>
      </c>
      <c r="F32" s="78"/>
      <c r="G32" s="169">
        <v>3</v>
      </c>
      <c r="H32" s="79" t="s">
        <v>47</v>
      </c>
      <c r="I32" s="80">
        <v>410</v>
      </c>
      <c r="J32" s="177" t="str">
        <f t="shared" ref="J32:J95" si="7">Q32</f>
        <v/>
      </c>
      <c r="K32" s="208" t="str">
        <f t="shared" ref="K32:K95" si="8">R32</f>
        <v/>
      </c>
      <c r="L32" s="81">
        <f t="shared" si="4"/>
        <v>410</v>
      </c>
      <c r="M32" s="175"/>
      <c r="N32" s="161">
        <f t="shared" si="5"/>
        <v>1</v>
      </c>
      <c r="O32" s="82" t="str">
        <f t="shared" si="6"/>
        <v/>
      </c>
      <c r="P32" s="83" t="str">
        <f t="shared" ref="P32:P95" si="9">IF(AND(B32&lt;&gt;"",OR(I32="",NOT(ISNUMBER(I32)),NOT(I32&gt;0))),"Error7",IF(AND(OR(E32="Hotel",E32="Intl.Hotel"),G32=""),"Error8",IF(AND(OR(E32="Hotel",E32="Intl.Hotel"),OR(NOT(ISNUMBER(G32)),NOT(G32&gt;0))),"Error9",IF(AND($E$9&lt;&gt;"",H32&lt;&gt;"",$E$9=H32,OR(N32&gt;1,N32&lt;1)),"Error10",IF(AND(B32&lt;&gt;"",J32&lt;&gt;"",OR(K32="",NOT(ISNUMBER(K32)),NOT(K32&gt;0))),"Error11",IF(AND(B32&lt;&gt;"",K32&lt;&gt;"",J32=""),"Error12",IF(AND(B32&lt;&gt;"",J32&lt;&gt;"",M32="",NOT(OR(E32="Train",E32="Air Ticket",AND(E32="Taxi",F32="VAT electronic general invoice")))),"Error13",IF(AND(B32&lt;&gt;"",E32="Hotel",F32=""),"Error14",""))))))))</f>
        <v/>
      </c>
      <c r="Q32" s="83" t="str">
        <f t="shared" ref="Q32:Q95" si="10">IF(I32="","",IF(OR(E32="Train",E32="Air Ticket"),"9%",IF(AND(E32="Taxi",F32="VAT electronic general invoice"),"3%","")))</f>
        <v/>
      </c>
      <c r="R32" s="83" t="str">
        <f t="shared" ref="R32:R95" si="11">IF(J32="","",IF(OR(E32="Train",E32="Air Ticket",AND(E32="Taxi",F32="VAT electronic general invoice")),ROUND(L32/(1+J32)*J32,2),""))</f>
        <v/>
      </c>
      <c r="S32" s="82" t="str">
        <f t="shared" ref="S32:S95" si="12">IF(AND(E32="Taxi",F32=""),"Error21",IF(AND(E32="Taxi",F32="VAT electronic general invoice",M32=""),"Error22",IF(AND(E32="Taxi",F32="Other invoice",OR(J32&lt;&gt;"",K32&lt;&gt;"")),"Error23",IF(AND(OR(E32="Travel &amp; OT Meal",E32="Internal Meal",E32="External Meal &amp; Activity"),OR(J32&lt;&gt;"",K32&lt;&gt;"")),"Error24",IF(AND(OR(E32="Train",E32="Air Ticket",AND(E32="Taxi",F32="VAT electronic general invoice")),OR(J32&lt;&gt;Q32,K32&lt;&gt;R32)),"Error25","")))))</f>
        <v/>
      </c>
    </row>
    <row r="33" spans="1:19" ht="53.5">
      <c r="A33" s="160">
        <v>3</v>
      </c>
      <c r="B33" s="217">
        <v>44274</v>
      </c>
      <c r="C33" s="215" t="s">
        <v>469</v>
      </c>
      <c r="D33" s="78"/>
      <c r="E33" s="78" t="s">
        <v>30</v>
      </c>
      <c r="F33" s="78"/>
      <c r="G33" s="169">
        <v>6</v>
      </c>
      <c r="H33" s="79" t="s">
        <v>47</v>
      </c>
      <c r="I33" s="80">
        <v>699</v>
      </c>
      <c r="J33" s="177" t="str">
        <f t="shared" si="7"/>
        <v/>
      </c>
      <c r="K33" s="208" t="str">
        <f t="shared" si="8"/>
        <v/>
      </c>
      <c r="L33" s="81">
        <f t="shared" si="4"/>
        <v>699</v>
      </c>
      <c r="M33" s="175"/>
      <c r="N33" s="161">
        <f t="shared" si="5"/>
        <v>1</v>
      </c>
      <c r="O33" s="82" t="str">
        <f t="shared" si="6"/>
        <v/>
      </c>
      <c r="P33" s="83" t="str">
        <f t="shared" si="9"/>
        <v/>
      </c>
      <c r="Q33" s="83" t="str">
        <f t="shared" si="10"/>
        <v/>
      </c>
      <c r="R33" s="83" t="str">
        <f t="shared" si="11"/>
        <v/>
      </c>
      <c r="S33" s="82" t="str">
        <f t="shared" si="12"/>
        <v/>
      </c>
    </row>
    <row r="34" spans="1:19" ht="19">
      <c r="A34" s="160">
        <v>4</v>
      </c>
      <c r="B34" s="217">
        <v>44274</v>
      </c>
      <c r="C34" s="215" t="s">
        <v>457</v>
      </c>
      <c r="D34" s="78"/>
      <c r="E34" s="78" t="s">
        <v>30</v>
      </c>
      <c r="F34" s="78"/>
      <c r="G34" s="169">
        <v>1</v>
      </c>
      <c r="H34" s="79" t="s">
        <v>47</v>
      </c>
      <c r="I34" s="80">
        <v>148</v>
      </c>
      <c r="J34" s="177" t="str">
        <f t="shared" si="7"/>
        <v/>
      </c>
      <c r="K34" s="208" t="str">
        <f t="shared" si="8"/>
        <v/>
      </c>
      <c r="L34" s="81">
        <f t="shared" si="4"/>
        <v>148</v>
      </c>
      <c r="M34" s="175"/>
      <c r="N34" s="161">
        <f t="shared" si="5"/>
        <v>1</v>
      </c>
      <c r="O34" s="82" t="str">
        <f t="shared" si="6"/>
        <v/>
      </c>
      <c r="P34" s="83" t="str">
        <f t="shared" si="9"/>
        <v/>
      </c>
      <c r="Q34" s="83" t="str">
        <f t="shared" si="10"/>
        <v/>
      </c>
      <c r="R34" s="83" t="str">
        <f t="shared" si="11"/>
        <v/>
      </c>
      <c r="S34" s="82" t="str">
        <f t="shared" si="12"/>
        <v/>
      </c>
    </row>
    <row r="35" spans="1:19" ht="19">
      <c r="A35" s="160">
        <v>5</v>
      </c>
      <c r="B35" s="217">
        <v>44274</v>
      </c>
      <c r="C35" s="215" t="s">
        <v>458</v>
      </c>
      <c r="D35" s="78"/>
      <c r="E35" s="78" t="s">
        <v>459</v>
      </c>
      <c r="F35" s="78" t="s">
        <v>460</v>
      </c>
      <c r="G35" s="169">
        <v>1</v>
      </c>
      <c r="H35" s="79" t="s">
        <v>47</v>
      </c>
      <c r="I35" s="80">
        <v>130</v>
      </c>
      <c r="J35" s="177" t="str">
        <f t="shared" si="7"/>
        <v/>
      </c>
      <c r="K35" s="208" t="str">
        <f t="shared" si="8"/>
        <v/>
      </c>
      <c r="L35" s="81">
        <f t="shared" si="4"/>
        <v>130</v>
      </c>
      <c r="M35" s="175"/>
      <c r="N35" s="161">
        <f t="shared" si="5"/>
        <v>1</v>
      </c>
      <c r="O35" s="82" t="str">
        <f t="shared" si="6"/>
        <v/>
      </c>
      <c r="P35" s="83" t="str">
        <f t="shared" si="9"/>
        <v/>
      </c>
      <c r="Q35" s="83" t="str">
        <f t="shared" si="10"/>
        <v/>
      </c>
      <c r="R35" s="83" t="str">
        <f t="shared" si="11"/>
        <v/>
      </c>
      <c r="S35" s="82" t="str">
        <f t="shared" si="12"/>
        <v/>
      </c>
    </row>
    <row r="36" spans="1:19" ht="36">
      <c r="A36" s="160">
        <v>6</v>
      </c>
      <c r="B36" s="217">
        <v>44274</v>
      </c>
      <c r="C36" s="215" t="s">
        <v>461</v>
      </c>
      <c r="D36" s="78"/>
      <c r="E36" s="78" t="s">
        <v>455</v>
      </c>
      <c r="F36" s="78"/>
      <c r="G36" s="169">
        <v>3</v>
      </c>
      <c r="H36" s="79" t="s">
        <v>47</v>
      </c>
      <c r="I36" s="80">
        <v>406</v>
      </c>
      <c r="J36" s="177" t="str">
        <f t="shared" si="7"/>
        <v/>
      </c>
      <c r="K36" s="208" t="str">
        <f t="shared" si="8"/>
        <v/>
      </c>
      <c r="L36" s="81">
        <f t="shared" si="4"/>
        <v>406</v>
      </c>
      <c r="M36" s="175"/>
      <c r="N36" s="161">
        <f t="shared" si="5"/>
        <v>1</v>
      </c>
      <c r="O36" s="82" t="str">
        <f t="shared" si="6"/>
        <v/>
      </c>
      <c r="P36" s="83" t="str">
        <f t="shared" si="9"/>
        <v/>
      </c>
      <c r="Q36" s="83" t="str">
        <f t="shared" si="10"/>
        <v/>
      </c>
      <c r="R36" s="83" t="str">
        <f t="shared" si="11"/>
        <v/>
      </c>
      <c r="S36" s="82" t="str">
        <f t="shared" si="12"/>
        <v/>
      </c>
    </row>
    <row r="37" spans="1:19" ht="36">
      <c r="A37" s="160">
        <v>7</v>
      </c>
      <c r="B37" s="217">
        <v>44267</v>
      </c>
      <c r="C37" s="215" t="s">
        <v>462</v>
      </c>
      <c r="D37" s="78"/>
      <c r="E37" s="78" t="s">
        <v>455</v>
      </c>
      <c r="F37" s="78"/>
      <c r="G37" s="169">
        <v>2</v>
      </c>
      <c r="H37" s="79" t="s">
        <v>47</v>
      </c>
      <c r="I37" s="80">
        <v>256</v>
      </c>
      <c r="J37" s="177" t="str">
        <f t="shared" si="7"/>
        <v/>
      </c>
      <c r="K37" s="208" t="str">
        <f t="shared" si="8"/>
        <v/>
      </c>
      <c r="L37" s="81">
        <f t="shared" si="4"/>
        <v>256</v>
      </c>
      <c r="M37" s="175"/>
      <c r="N37" s="161">
        <f t="shared" si="5"/>
        <v>1</v>
      </c>
      <c r="O37" s="82" t="str">
        <f t="shared" si="6"/>
        <v/>
      </c>
      <c r="P37" s="83" t="str">
        <f t="shared" si="9"/>
        <v/>
      </c>
      <c r="Q37" s="83" t="str">
        <f t="shared" si="10"/>
        <v/>
      </c>
      <c r="R37" s="83" t="str">
        <f t="shared" si="11"/>
        <v/>
      </c>
      <c r="S37" s="82" t="str">
        <f t="shared" si="12"/>
        <v/>
      </c>
    </row>
    <row r="38" spans="1:19" ht="36">
      <c r="A38" s="160">
        <v>8</v>
      </c>
      <c r="B38" s="217">
        <v>44275</v>
      </c>
      <c r="C38" s="215" t="s">
        <v>463</v>
      </c>
      <c r="D38" s="78"/>
      <c r="E38" s="78" t="s">
        <v>455</v>
      </c>
      <c r="F38" s="78"/>
      <c r="G38" s="169">
        <v>2</v>
      </c>
      <c r="H38" s="79" t="s">
        <v>47</v>
      </c>
      <c r="I38" s="80">
        <v>269</v>
      </c>
      <c r="J38" s="177" t="str">
        <f t="shared" si="7"/>
        <v/>
      </c>
      <c r="K38" s="208" t="str">
        <f t="shared" si="8"/>
        <v/>
      </c>
      <c r="L38" s="81">
        <f t="shared" si="4"/>
        <v>269</v>
      </c>
      <c r="M38" s="175"/>
      <c r="N38" s="161">
        <f t="shared" si="5"/>
        <v>1</v>
      </c>
      <c r="O38" s="82" t="str">
        <f t="shared" si="6"/>
        <v/>
      </c>
      <c r="P38" s="83" t="str">
        <f t="shared" si="9"/>
        <v/>
      </c>
      <c r="Q38" s="83" t="str">
        <f t="shared" si="10"/>
        <v/>
      </c>
      <c r="R38" s="83" t="str">
        <f t="shared" si="11"/>
        <v/>
      </c>
      <c r="S38" s="82" t="str">
        <f t="shared" si="12"/>
        <v/>
      </c>
    </row>
    <row r="39" spans="1:19" ht="36">
      <c r="A39" s="160">
        <v>9</v>
      </c>
      <c r="B39" s="217">
        <v>44278</v>
      </c>
      <c r="C39" s="215" t="s">
        <v>464</v>
      </c>
      <c r="D39" s="78"/>
      <c r="E39" s="78" t="s">
        <v>455</v>
      </c>
      <c r="F39" s="78"/>
      <c r="G39" s="169">
        <v>3</v>
      </c>
      <c r="H39" s="79" t="s">
        <v>47</v>
      </c>
      <c r="I39" s="80">
        <v>300</v>
      </c>
      <c r="J39" s="177" t="str">
        <f t="shared" si="7"/>
        <v/>
      </c>
      <c r="K39" s="208" t="str">
        <f t="shared" si="8"/>
        <v/>
      </c>
      <c r="L39" s="81">
        <f t="shared" si="4"/>
        <v>300</v>
      </c>
      <c r="M39" s="175"/>
      <c r="N39" s="161">
        <f t="shared" si="5"/>
        <v>1</v>
      </c>
      <c r="O39" s="82" t="str">
        <f t="shared" si="6"/>
        <v/>
      </c>
      <c r="P39" s="83" t="str">
        <f t="shared" si="9"/>
        <v/>
      </c>
      <c r="Q39" s="83" t="str">
        <f t="shared" si="10"/>
        <v/>
      </c>
      <c r="R39" s="83" t="str">
        <f t="shared" si="11"/>
        <v/>
      </c>
      <c r="S39" s="82" t="str">
        <f t="shared" si="12"/>
        <v/>
      </c>
    </row>
    <row r="40" spans="1:19" ht="19">
      <c r="A40" s="160">
        <v>10</v>
      </c>
      <c r="B40" s="217">
        <v>44278</v>
      </c>
      <c r="C40" s="215" t="s">
        <v>465</v>
      </c>
      <c r="D40" s="78"/>
      <c r="E40" s="78" t="s">
        <v>466</v>
      </c>
      <c r="F40" s="78"/>
      <c r="G40" s="169">
        <v>1</v>
      </c>
      <c r="H40" s="79" t="s">
        <v>47</v>
      </c>
      <c r="I40" s="80">
        <v>13</v>
      </c>
      <c r="J40" s="177" t="str">
        <f t="shared" si="7"/>
        <v/>
      </c>
      <c r="K40" s="208" t="str">
        <f t="shared" si="8"/>
        <v/>
      </c>
      <c r="L40" s="81">
        <f t="shared" si="4"/>
        <v>13</v>
      </c>
      <c r="M40" s="175"/>
      <c r="N40" s="161">
        <f t="shared" si="5"/>
        <v>1</v>
      </c>
      <c r="O40" s="82" t="str">
        <f t="shared" si="6"/>
        <v/>
      </c>
      <c r="P40" s="83" t="str">
        <f t="shared" si="9"/>
        <v/>
      </c>
      <c r="Q40" s="83" t="str">
        <f t="shared" si="10"/>
        <v/>
      </c>
      <c r="R40" s="83" t="str">
        <f t="shared" si="11"/>
        <v/>
      </c>
      <c r="S40" s="82" t="str">
        <f t="shared" si="12"/>
        <v/>
      </c>
    </row>
    <row r="41" spans="1:19" ht="36">
      <c r="A41" s="160">
        <v>11</v>
      </c>
      <c r="B41" s="217">
        <v>44280</v>
      </c>
      <c r="C41" s="215" t="s">
        <v>467</v>
      </c>
      <c r="D41" s="78"/>
      <c r="E41" s="78" t="s">
        <v>455</v>
      </c>
      <c r="F41" s="78"/>
      <c r="G41" s="169">
        <v>2</v>
      </c>
      <c r="H41" s="79" t="s">
        <v>47</v>
      </c>
      <c r="I41" s="80">
        <v>90</v>
      </c>
      <c r="J41" s="177" t="str">
        <f t="shared" si="7"/>
        <v/>
      </c>
      <c r="K41" s="208" t="str">
        <f t="shared" si="8"/>
        <v/>
      </c>
      <c r="L41" s="81">
        <f t="shared" si="4"/>
        <v>90</v>
      </c>
      <c r="M41" s="175"/>
      <c r="N41" s="161">
        <f t="shared" si="5"/>
        <v>1</v>
      </c>
      <c r="O41" s="82" t="str">
        <f t="shared" si="6"/>
        <v/>
      </c>
      <c r="P41" s="83" t="str">
        <f t="shared" si="9"/>
        <v/>
      </c>
      <c r="Q41" s="83" t="str">
        <f t="shared" si="10"/>
        <v/>
      </c>
      <c r="R41" s="83" t="str">
        <f t="shared" si="11"/>
        <v/>
      </c>
      <c r="S41" s="82" t="str">
        <f t="shared" si="12"/>
        <v/>
      </c>
    </row>
    <row r="42" spans="1:19" ht="17.5">
      <c r="A42" s="160">
        <v>12</v>
      </c>
      <c r="B42" s="6">
        <v>44283</v>
      </c>
      <c r="C42" s="215" t="s">
        <v>468</v>
      </c>
      <c r="D42" s="78"/>
      <c r="E42" s="78" t="s">
        <v>466</v>
      </c>
      <c r="F42" s="78"/>
      <c r="G42" s="169">
        <v>1</v>
      </c>
      <c r="H42" s="79" t="s">
        <v>47</v>
      </c>
      <c r="I42" s="80">
        <v>107</v>
      </c>
      <c r="J42" s="177" t="str">
        <f t="shared" si="7"/>
        <v/>
      </c>
      <c r="K42" s="208" t="str">
        <f t="shared" si="8"/>
        <v/>
      </c>
      <c r="L42" s="81">
        <f t="shared" si="4"/>
        <v>107</v>
      </c>
      <c r="M42" s="175"/>
      <c r="N42" s="161">
        <f t="shared" si="5"/>
        <v>1</v>
      </c>
      <c r="O42" s="82" t="str">
        <f t="shared" si="6"/>
        <v/>
      </c>
      <c r="P42" s="83" t="str">
        <f t="shared" si="9"/>
        <v/>
      </c>
      <c r="Q42" s="83" t="str">
        <f t="shared" si="10"/>
        <v/>
      </c>
      <c r="R42" s="83" t="str">
        <f t="shared" si="11"/>
        <v/>
      </c>
      <c r="S42" s="82" t="str">
        <f t="shared" si="12"/>
        <v/>
      </c>
    </row>
    <row r="43" spans="1:19" ht="35">
      <c r="A43" s="160">
        <v>13</v>
      </c>
      <c r="B43" s="6">
        <v>44281</v>
      </c>
      <c r="C43" s="215" t="s">
        <v>470</v>
      </c>
      <c r="D43" s="78"/>
      <c r="E43" s="78" t="s">
        <v>455</v>
      </c>
      <c r="F43" s="78"/>
      <c r="G43" s="169">
        <v>3</v>
      </c>
      <c r="H43" s="79" t="s">
        <v>47</v>
      </c>
      <c r="I43" s="80">
        <v>300</v>
      </c>
      <c r="J43" s="177" t="str">
        <f t="shared" si="7"/>
        <v/>
      </c>
      <c r="K43" s="208" t="str">
        <f t="shared" si="8"/>
        <v/>
      </c>
      <c r="L43" s="81">
        <f t="shared" si="4"/>
        <v>300</v>
      </c>
      <c r="M43" s="175"/>
      <c r="N43" s="161">
        <f t="shared" si="5"/>
        <v>1</v>
      </c>
      <c r="O43" s="82" t="str">
        <f t="shared" si="6"/>
        <v/>
      </c>
      <c r="P43" s="83" t="str">
        <f t="shared" si="9"/>
        <v/>
      </c>
      <c r="Q43" s="83" t="str">
        <f t="shared" si="10"/>
        <v/>
      </c>
      <c r="R43" s="83" t="str">
        <f t="shared" si="11"/>
        <v/>
      </c>
      <c r="S43" s="82" t="str">
        <f t="shared" si="12"/>
        <v/>
      </c>
    </row>
    <row r="44" spans="1:19" ht="17.5">
      <c r="A44" s="160">
        <v>14</v>
      </c>
      <c r="B44" s="6">
        <v>44280</v>
      </c>
      <c r="C44" s="215" t="s">
        <v>471</v>
      </c>
      <c r="D44" s="78"/>
      <c r="E44" s="78" t="s">
        <v>30</v>
      </c>
      <c r="F44" s="78"/>
      <c r="G44" s="169">
        <v>1</v>
      </c>
      <c r="H44" s="79" t="s">
        <v>47</v>
      </c>
      <c r="I44" s="80">
        <v>138</v>
      </c>
      <c r="J44" s="177" t="str">
        <f t="shared" si="7"/>
        <v/>
      </c>
      <c r="K44" s="208" t="str">
        <f t="shared" si="8"/>
        <v/>
      </c>
      <c r="L44" s="81">
        <f t="shared" si="4"/>
        <v>138</v>
      </c>
      <c r="M44" s="175"/>
      <c r="N44" s="161">
        <f t="shared" si="5"/>
        <v>1</v>
      </c>
      <c r="O44" s="82" t="str">
        <f t="shared" si="6"/>
        <v/>
      </c>
      <c r="P44" s="83" t="str">
        <f t="shared" si="9"/>
        <v/>
      </c>
      <c r="Q44" s="83" t="str">
        <f t="shared" si="10"/>
        <v/>
      </c>
      <c r="R44" s="83" t="str">
        <f t="shared" si="11"/>
        <v/>
      </c>
      <c r="S44" s="82" t="str">
        <f t="shared" si="12"/>
        <v/>
      </c>
    </row>
    <row r="45" spans="1:19" ht="17.5">
      <c r="A45" s="160">
        <v>15</v>
      </c>
      <c r="B45" s="6">
        <v>44272</v>
      </c>
      <c r="C45" s="215" t="s">
        <v>476</v>
      </c>
      <c r="D45" s="78"/>
      <c r="E45" s="78" t="s">
        <v>459</v>
      </c>
      <c r="F45" s="78" t="s">
        <v>460</v>
      </c>
      <c r="G45" s="169">
        <v>1</v>
      </c>
      <c r="H45" s="79" t="s">
        <v>47</v>
      </c>
      <c r="I45" s="80">
        <v>13.44</v>
      </c>
      <c r="J45" s="177" t="str">
        <f t="shared" si="7"/>
        <v/>
      </c>
      <c r="K45" s="208" t="str">
        <f t="shared" si="8"/>
        <v/>
      </c>
      <c r="L45" s="81">
        <f t="shared" si="4"/>
        <v>13.44</v>
      </c>
      <c r="M45" s="175"/>
      <c r="N45" s="161">
        <f t="shared" si="5"/>
        <v>1</v>
      </c>
      <c r="O45" s="82" t="str">
        <f t="shared" si="6"/>
        <v/>
      </c>
      <c r="P45" s="83" t="str">
        <f t="shared" si="9"/>
        <v/>
      </c>
      <c r="Q45" s="83" t="str">
        <f t="shared" si="10"/>
        <v/>
      </c>
      <c r="R45" s="83" t="str">
        <f t="shared" si="11"/>
        <v/>
      </c>
      <c r="S45" s="82" t="str">
        <f t="shared" si="12"/>
        <v/>
      </c>
    </row>
    <row r="46" spans="1:19" ht="19">
      <c r="A46" s="160">
        <v>16</v>
      </c>
      <c r="B46" s="217">
        <v>44279</v>
      </c>
      <c r="C46" s="215" t="s">
        <v>475</v>
      </c>
      <c r="D46" s="78"/>
      <c r="E46" s="78" t="s">
        <v>459</v>
      </c>
      <c r="F46" s="78" t="s">
        <v>460</v>
      </c>
      <c r="G46" s="169">
        <v>1</v>
      </c>
      <c r="H46" s="79" t="s">
        <v>47</v>
      </c>
      <c r="I46" s="80">
        <v>58.56</v>
      </c>
      <c r="J46" s="177" t="str">
        <f t="shared" si="7"/>
        <v/>
      </c>
      <c r="K46" s="208" t="str">
        <f t="shared" si="8"/>
        <v/>
      </c>
      <c r="L46" s="81">
        <f t="shared" si="4"/>
        <v>58.56</v>
      </c>
      <c r="M46" s="175"/>
      <c r="N46" s="161">
        <f t="shared" si="5"/>
        <v>1</v>
      </c>
      <c r="O46" s="82" t="str">
        <f t="shared" si="6"/>
        <v/>
      </c>
      <c r="P46" s="83" t="str">
        <f t="shared" si="9"/>
        <v/>
      </c>
      <c r="Q46" s="83" t="str">
        <f t="shared" si="10"/>
        <v/>
      </c>
      <c r="R46" s="83" t="str">
        <f t="shared" si="11"/>
        <v/>
      </c>
      <c r="S46" s="82" t="str">
        <f t="shared" si="12"/>
        <v/>
      </c>
    </row>
    <row r="47" spans="1:19" ht="19">
      <c r="A47" s="160">
        <v>17</v>
      </c>
      <c r="B47" s="217">
        <v>44279</v>
      </c>
      <c r="C47" s="215" t="s">
        <v>474</v>
      </c>
      <c r="D47" s="78"/>
      <c r="E47" s="78" t="s">
        <v>459</v>
      </c>
      <c r="F47" s="78" t="s">
        <v>460</v>
      </c>
      <c r="G47" s="169">
        <v>1</v>
      </c>
      <c r="H47" s="79" t="s">
        <v>47</v>
      </c>
      <c r="I47" s="80">
        <v>59</v>
      </c>
      <c r="J47" s="177" t="str">
        <f t="shared" si="7"/>
        <v/>
      </c>
      <c r="K47" s="208" t="str">
        <f t="shared" si="8"/>
        <v/>
      </c>
      <c r="L47" s="81">
        <f t="shared" si="4"/>
        <v>59</v>
      </c>
      <c r="M47" s="175"/>
      <c r="N47" s="161">
        <f t="shared" si="5"/>
        <v>1</v>
      </c>
      <c r="O47" s="82" t="str">
        <f t="shared" si="6"/>
        <v/>
      </c>
      <c r="P47" s="83" t="str">
        <f t="shared" si="9"/>
        <v/>
      </c>
      <c r="Q47" s="83" t="str">
        <f t="shared" si="10"/>
        <v/>
      </c>
      <c r="R47" s="83" t="str">
        <f t="shared" si="11"/>
        <v/>
      </c>
      <c r="S47" s="82" t="str">
        <f t="shared" si="12"/>
        <v/>
      </c>
    </row>
    <row r="48" spans="1:19" ht="19">
      <c r="A48" s="160">
        <v>18</v>
      </c>
      <c r="B48" s="217">
        <v>44280</v>
      </c>
      <c r="C48" s="216" t="s">
        <v>473</v>
      </c>
      <c r="D48" s="78"/>
      <c r="E48" s="78" t="s">
        <v>459</v>
      </c>
      <c r="F48" s="78" t="s">
        <v>460</v>
      </c>
      <c r="G48" s="169">
        <v>1</v>
      </c>
      <c r="H48" s="79" t="s">
        <v>47</v>
      </c>
      <c r="I48" s="80">
        <v>45.37</v>
      </c>
      <c r="J48" s="177" t="str">
        <f t="shared" si="7"/>
        <v/>
      </c>
      <c r="K48" s="208" t="str">
        <f t="shared" si="8"/>
        <v/>
      </c>
      <c r="L48" s="81">
        <f t="shared" si="4"/>
        <v>45.37</v>
      </c>
      <c r="M48" s="175"/>
      <c r="N48" s="161">
        <f t="shared" si="5"/>
        <v>1</v>
      </c>
      <c r="O48" s="82" t="str">
        <f t="shared" si="6"/>
        <v/>
      </c>
      <c r="P48" s="83" t="str">
        <f t="shared" si="9"/>
        <v/>
      </c>
      <c r="Q48" s="83" t="str">
        <f t="shared" si="10"/>
        <v/>
      </c>
      <c r="R48" s="83" t="str">
        <f t="shared" si="11"/>
        <v/>
      </c>
      <c r="S48" s="82" t="str">
        <f t="shared" si="12"/>
        <v/>
      </c>
    </row>
    <row r="49" spans="1:19" ht="19">
      <c r="A49" s="160">
        <v>19</v>
      </c>
      <c r="B49" s="217">
        <v>44280</v>
      </c>
      <c r="C49" s="215" t="s">
        <v>472</v>
      </c>
      <c r="D49" s="78"/>
      <c r="E49" s="78" t="s">
        <v>459</v>
      </c>
      <c r="F49" s="78" t="s">
        <v>460</v>
      </c>
      <c r="G49" s="169">
        <v>1</v>
      </c>
      <c r="H49" s="79" t="s">
        <v>47</v>
      </c>
      <c r="I49" s="80">
        <v>15.46</v>
      </c>
      <c r="J49" s="177" t="str">
        <f t="shared" si="7"/>
        <v/>
      </c>
      <c r="K49" s="208" t="str">
        <f t="shared" si="8"/>
        <v/>
      </c>
      <c r="L49" s="81">
        <f t="shared" si="4"/>
        <v>15.46</v>
      </c>
      <c r="M49" s="175"/>
      <c r="N49" s="161">
        <f t="shared" si="5"/>
        <v>1</v>
      </c>
      <c r="O49" s="82" t="str">
        <f t="shared" si="6"/>
        <v/>
      </c>
      <c r="P49" s="83" t="str">
        <f t="shared" si="9"/>
        <v/>
      </c>
      <c r="Q49" s="83" t="str">
        <f t="shared" si="10"/>
        <v/>
      </c>
      <c r="R49" s="83" t="str">
        <f t="shared" si="11"/>
        <v/>
      </c>
      <c r="S49" s="82" t="str">
        <f t="shared" si="12"/>
        <v/>
      </c>
    </row>
    <row r="50" spans="1:19" ht="17.5">
      <c r="A50" s="160">
        <v>20</v>
      </c>
      <c r="B50" s="6"/>
      <c r="C50" s="215"/>
      <c r="D50" s="78"/>
      <c r="E50" s="78"/>
      <c r="F50" s="78"/>
      <c r="G50" s="169"/>
      <c r="H50" s="79"/>
      <c r="I50" s="80"/>
      <c r="J50" s="177" t="str">
        <f t="shared" si="7"/>
        <v/>
      </c>
      <c r="K50" s="208" t="str">
        <f t="shared" si="8"/>
        <v/>
      </c>
      <c r="L50" s="81" t="str">
        <f t="shared" si="4"/>
        <v/>
      </c>
      <c r="M50" s="175"/>
      <c r="N50" s="161" t="str">
        <f t="shared" si="5"/>
        <v/>
      </c>
      <c r="O50" s="82" t="str">
        <f t="shared" si="6"/>
        <v/>
      </c>
      <c r="P50" s="83" t="str">
        <f t="shared" si="9"/>
        <v/>
      </c>
      <c r="Q50" s="83" t="str">
        <f t="shared" si="10"/>
        <v/>
      </c>
      <c r="R50" s="83" t="str">
        <f t="shared" si="11"/>
        <v/>
      </c>
      <c r="S50" s="82" t="str">
        <f t="shared" si="12"/>
        <v/>
      </c>
    </row>
    <row r="51" spans="1:19" ht="19">
      <c r="A51" s="160">
        <v>21</v>
      </c>
      <c r="B51" s="6"/>
      <c r="C51" s="216"/>
      <c r="D51" s="78"/>
      <c r="E51" s="78"/>
      <c r="F51" s="78"/>
      <c r="G51" s="169"/>
      <c r="H51" s="79"/>
      <c r="I51" s="80"/>
      <c r="J51" s="177" t="str">
        <f t="shared" si="7"/>
        <v/>
      </c>
      <c r="K51" s="208" t="str">
        <f t="shared" si="8"/>
        <v/>
      </c>
      <c r="L51" s="81" t="str">
        <f t="shared" si="4"/>
        <v/>
      </c>
      <c r="M51" s="175"/>
      <c r="N51" s="161" t="str">
        <f t="shared" si="5"/>
        <v/>
      </c>
      <c r="O51" s="82" t="str">
        <f t="shared" si="6"/>
        <v/>
      </c>
      <c r="P51" s="83" t="str">
        <f t="shared" si="9"/>
        <v/>
      </c>
      <c r="Q51" s="83" t="str">
        <f t="shared" si="10"/>
        <v/>
      </c>
      <c r="R51" s="83" t="str">
        <f t="shared" si="11"/>
        <v/>
      </c>
      <c r="S51" s="82" t="str">
        <f t="shared" si="12"/>
        <v/>
      </c>
    </row>
    <row r="52" spans="1:19" ht="17.5">
      <c r="A52" s="160">
        <v>22</v>
      </c>
      <c r="B52" s="6"/>
      <c r="C52" s="215"/>
      <c r="D52" s="78"/>
      <c r="E52" s="78"/>
      <c r="F52" s="78"/>
      <c r="G52" s="169"/>
      <c r="H52" s="79"/>
      <c r="I52" s="80"/>
      <c r="J52" s="177" t="str">
        <f t="shared" si="7"/>
        <v/>
      </c>
      <c r="K52" s="208" t="str">
        <f t="shared" si="8"/>
        <v/>
      </c>
      <c r="L52" s="81" t="str">
        <f t="shared" si="4"/>
        <v/>
      </c>
      <c r="M52" s="175"/>
      <c r="N52" s="161" t="str">
        <f t="shared" si="5"/>
        <v/>
      </c>
      <c r="O52" s="82" t="str">
        <f t="shared" si="6"/>
        <v/>
      </c>
      <c r="P52" s="83" t="str">
        <f t="shared" si="9"/>
        <v/>
      </c>
      <c r="Q52" s="83" t="str">
        <f t="shared" si="10"/>
        <v/>
      </c>
      <c r="R52" s="83" t="str">
        <f t="shared" si="11"/>
        <v/>
      </c>
      <c r="S52" s="82" t="str">
        <f t="shared" si="12"/>
        <v/>
      </c>
    </row>
    <row r="53" spans="1:19" ht="17.5">
      <c r="A53" s="160">
        <v>23</v>
      </c>
      <c r="B53" s="6"/>
      <c r="C53" s="215"/>
      <c r="D53" s="78"/>
      <c r="E53" s="78"/>
      <c r="F53" s="78"/>
      <c r="G53" s="169"/>
      <c r="H53" s="79"/>
      <c r="I53" s="80"/>
      <c r="J53" s="177" t="str">
        <f t="shared" si="7"/>
        <v/>
      </c>
      <c r="K53" s="208" t="str">
        <f t="shared" si="8"/>
        <v/>
      </c>
      <c r="L53" s="81" t="str">
        <f t="shared" si="4"/>
        <v/>
      </c>
      <c r="M53" s="175"/>
      <c r="N53" s="161" t="str">
        <f t="shared" si="5"/>
        <v/>
      </c>
      <c r="O53" s="82" t="str">
        <f t="shared" si="6"/>
        <v/>
      </c>
      <c r="P53" s="83" t="str">
        <f t="shared" si="9"/>
        <v/>
      </c>
      <c r="Q53" s="83" t="str">
        <f t="shared" si="10"/>
        <v/>
      </c>
      <c r="R53" s="83" t="str">
        <f t="shared" si="11"/>
        <v/>
      </c>
      <c r="S53" s="82" t="str">
        <f t="shared" si="12"/>
        <v/>
      </c>
    </row>
    <row r="54" spans="1:19" ht="17.5">
      <c r="A54" s="160">
        <v>24</v>
      </c>
      <c r="B54" s="6"/>
      <c r="C54" s="215"/>
      <c r="D54" s="78"/>
      <c r="E54" s="78"/>
      <c r="F54" s="78"/>
      <c r="G54" s="169"/>
      <c r="H54" s="79"/>
      <c r="I54" s="80"/>
      <c r="J54" s="177" t="str">
        <f t="shared" si="7"/>
        <v/>
      </c>
      <c r="K54" s="208" t="str">
        <f t="shared" si="8"/>
        <v/>
      </c>
      <c r="L54" s="81" t="str">
        <f t="shared" si="4"/>
        <v/>
      </c>
      <c r="M54" s="175"/>
      <c r="N54" s="161" t="str">
        <f t="shared" si="5"/>
        <v/>
      </c>
      <c r="O54" s="82" t="str">
        <f t="shared" si="6"/>
        <v/>
      </c>
      <c r="P54" s="83" t="str">
        <f t="shared" si="9"/>
        <v/>
      </c>
      <c r="Q54" s="83" t="str">
        <f t="shared" si="10"/>
        <v/>
      </c>
      <c r="R54" s="83" t="str">
        <f t="shared" si="11"/>
        <v/>
      </c>
      <c r="S54" s="82" t="str">
        <f t="shared" si="12"/>
        <v/>
      </c>
    </row>
    <row r="55" spans="1:19" ht="17.5">
      <c r="A55" s="160">
        <v>25</v>
      </c>
      <c r="B55" s="6"/>
      <c r="C55" s="215"/>
      <c r="D55" s="78"/>
      <c r="E55" s="78"/>
      <c r="F55" s="78"/>
      <c r="G55" s="169"/>
      <c r="H55" s="79"/>
      <c r="I55" s="80"/>
      <c r="J55" s="177" t="str">
        <f t="shared" si="7"/>
        <v/>
      </c>
      <c r="K55" s="208" t="str">
        <f t="shared" si="8"/>
        <v/>
      </c>
      <c r="L55" s="81" t="str">
        <f t="shared" si="4"/>
        <v/>
      </c>
      <c r="M55" s="175"/>
      <c r="N55" s="161" t="str">
        <f t="shared" si="5"/>
        <v/>
      </c>
      <c r="O55" s="82" t="str">
        <f t="shared" si="6"/>
        <v/>
      </c>
      <c r="P55" s="83" t="str">
        <f t="shared" si="9"/>
        <v/>
      </c>
      <c r="Q55" s="83" t="str">
        <f t="shared" si="10"/>
        <v/>
      </c>
      <c r="R55" s="83" t="str">
        <f t="shared" si="11"/>
        <v/>
      </c>
      <c r="S55" s="82" t="str">
        <f t="shared" si="12"/>
        <v/>
      </c>
    </row>
    <row r="56" spans="1:19" ht="17.5">
      <c r="A56" s="160">
        <v>26</v>
      </c>
      <c r="B56" s="6"/>
      <c r="C56" s="215"/>
      <c r="D56" s="78"/>
      <c r="E56" s="78"/>
      <c r="F56" s="78"/>
      <c r="G56" s="169"/>
      <c r="H56" s="79"/>
      <c r="I56" s="80"/>
      <c r="J56" s="177" t="str">
        <f t="shared" si="7"/>
        <v/>
      </c>
      <c r="K56" s="208" t="str">
        <f t="shared" si="8"/>
        <v/>
      </c>
      <c r="L56" s="81" t="str">
        <f t="shared" si="4"/>
        <v/>
      </c>
      <c r="M56" s="175"/>
      <c r="N56" s="161" t="str">
        <f t="shared" si="5"/>
        <v/>
      </c>
      <c r="O56" s="82" t="str">
        <f t="shared" si="6"/>
        <v/>
      </c>
      <c r="P56" s="83" t="str">
        <f t="shared" si="9"/>
        <v/>
      </c>
      <c r="Q56" s="83" t="str">
        <f t="shared" si="10"/>
        <v/>
      </c>
      <c r="R56" s="83" t="str">
        <f t="shared" si="11"/>
        <v/>
      </c>
      <c r="S56" s="82" t="str">
        <f t="shared" si="12"/>
        <v/>
      </c>
    </row>
    <row r="57" spans="1:19" ht="17.5">
      <c r="A57" s="160">
        <v>27</v>
      </c>
      <c r="B57" s="6"/>
      <c r="C57" s="215"/>
      <c r="D57" s="78"/>
      <c r="E57" s="78"/>
      <c r="F57" s="78"/>
      <c r="G57" s="169"/>
      <c r="H57" s="79"/>
      <c r="I57" s="80"/>
      <c r="J57" s="177" t="str">
        <f t="shared" si="7"/>
        <v/>
      </c>
      <c r="K57" s="208" t="str">
        <f t="shared" si="8"/>
        <v/>
      </c>
      <c r="L57" s="81" t="str">
        <f t="shared" si="4"/>
        <v/>
      </c>
      <c r="M57" s="175"/>
      <c r="N57" s="161" t="str">
        <f t="shared" si="5"/>
        <v/>
      </c>
      <c r="O57" s="82" t="str">
        <f t="shared" si="6"/>
        <v/>
      </c>
      <c r="P57" s="83" t="str">
        <f t="shared" si="9"/>
        <v/>
      </c>
      <c r="Q57" s="83" t="str">
        <f t="shared" si="10"/>
        <v/>
      </c>
      <c r="R57" s="83" t="str">
        <f t="shared" si="11"/>
        <v/>
      </c>
      <c r="S57" s="82" t="str">
        <f t="shared" si="12"/>
        <v/>
      </c>
    </row>
    <row r="58" spans="1:19" ht="17.5">
      <c r="A58" s="160">
        <v>28</v>
      </c>
      <c r="B58" s="6"/>
      <c r="C58" s="215"/>
      <c r="D58" s="78"/>
      <c r="E58" s="78"/>
      <c r="F58" s="78"/>
      <c r="G58" s="169"/>
      <c r="H58" s="79"/>
      <c r="I58" s="80"/>
      <c r="J58" s="177" t="str">
        <f t="shared" si="7"/>
        <v/>
      </c>
      <c r="K58" s="208" t="str">
        <f t="shared" si="8"/>
        <v/>
      </c>
      <c r="L58" s="81" t="str">
        <f t="shared" si="4"/>
        <v/>
      </c>
      <c r="M58" s="175"/>
      <c r="N58" s="161" t="str">
        <f t="shared" si="5"/>
        <v/>
      </c>
      <c r="O58" s="82" t="str">
        <f t="shared" si="6"/>
        <v/>
      </c>
      <c r="P58" s="83" t="str">
        <f t="shared" si="9"/>
        <v/>
      </c>
      <c r="Q58" s="83" t="str">
        <f t="shared" si="10"/>
        <v/>
      </c>
      <c r="R58" s="83" t="str">
        <f t="shared" si="11"/>
        <v/>
      </c>
      <c r="S58" s="82" t="str">
        <f t="shared" si="12"/>
        <v/>
      </c>
    </row>
    <row r="59" spans="1:19" ht="17.5">
      <c r="A59" s="160">
        <v>29</v>
      </c>
      <c r="B59" s="6"/>
      <c r="C59" s="215"/>
      <c r="D59" s="78"/>
      <c r="E59" s="78"/>
      <c r="F59" s="78"/>
      <c r="G59" s="169"/>
      <c r="H59" s="79"/>
      <c r="I59" s="80"/>
      <c r="J59" s="177" t="str">
        <f t="shared" si="7"/>
        <v/>
      </c>
      <c r="K59" s="208" t="str">
        <f t="shared" si="8"/>
        <v/>
      </c>
      <c r="L59" s="81" t="str">
        <f t="shared" si="4"/>
        <v/>
      </c>
      <c r="M59" s="175"/>
      <c r="N59" s="161" t="str">
        <f t="shared" si="5"/>
        <v/>
      </c>
      <c r="O59" s="82" t="str">
        <f t="shared" si="6"/>
        <v/>
      </c>
      <c r="P59" s="83" t="str">
        <f t="shared" si="9"/>
        <v/>
      </c>
      <c r="Q59" s="83" t="str">
        <f t="shared" si="10"/>
        <v/>
      </c>
      <c r="R59" s="83" t="str">
        <f t="shared" si="11"/>
        <v/>
      </c>
      <c r="S59" s="82" t="str">
        <f t="shared" si="12"/>
        <v/>
      </c>
    </row>
    <row r="60" spans="1:19" ht="17.5">
      <c r="A60" s="160">
        <v>30</v>
      </c>
      <c r="B60" s="6"/>
      <c r="C60" s="215"/>
      <c r="D60" s="78"/>
      <c r="E60" s="78"/>
      <c r="F60" s="78"/>
      <c r="G60" s="169"/>
      <c r="H60" s="79"/>
      <c r="I60" s="80"/>
      <c r="J60" s="177" t="str">
        <f t="shared" si="7"/>
        <v/>
      </c>
      <c r="K60" s="208" t="str">
        <f t="shared" si="8"/>
        <v/>
      </c>
      <c r="L60" s="81" t="str">
        <f t="shared" si="4"/>
        <v/>
      </c>
      <c r="M60" s="175"/>
      <c r="N60" s="161" t="str">
        <f t="shared" si="5"/>
        <v/>
      </c>
      <c r="O60" s="82" t="str">
        <f t="shared" si="6"/>
        <v/>
      </c>
      <c r="P60" s="83" t="str">
        <f t="shared" si="9"/>
        <v/>
      </c>
      <c r="Q60" s="83" t="str">
        <f t="shared" si="10"/>
        <v/>
      </c>
      <c r="R60" s="83" t="str">
        <f t="shared" si="11"/>
        <v/>
      </c>
      <c r="S60" s="82" t="str">
        <f t="shared" si="12"/>
        <v/>
      </c>
    </row>
    <row r="61" spans="1:19" ht="17.5">
      <c r="A61" s="160">
        <v>31</v>
      </c>
      <c r="B61" s="6"/>
      <c r="C61" s="215"/>
      <c r="D61" s="78"/>
      <c r="E61" s="78"/>
      <c r="F61" s="78"/>
      <c r="G61" s="169"/>
      <c r="H61" s="79"/>
      <c r="I61" s="80"/>
      <c r="J61" s="177" t="str">
        <f t="shared" si="7"/>
        <v/>
      </c>
      <c r="K61" s="208" t="str">
        <f t="shared" si="8"/>
        <v/>
      </c>
      <c r="L61" s="81" t="str">
        <f t="shared" si="4"/>
        <v/>
      </c>
      <c r="M61" s="175"/>
      <c r="N61" s="161" t="str">
        <f t="shared" si="5"/>
        <v/>
      </c>
      <c r="O61" s="82" t="str">
        <f t="shared" si="6"/>
        <v/>
      </c>
      <c r="P61" s="83" t="str">
        <f t="shared" si="9"/>
        <v/>
      </c>
      <c r="Q61" s="83" t="str">
        <f t="shared" si="10"/>
        <v/>
      </c>
      <c r="R61" s="83" t="str">
        <f t="shared" si="11"/>
        <v/>
      </c>
      <c r="S61" s="82" t="str">
        <f t="shared" si="12"/>
        <v/>
      </c>
    </row>
    <row r="62" spans="1:19" ht="17.5">
      <c r="A62" s="160">
        <v>32</v>
      </c>
      <c r="B62" s="6"/>
      <c r="C62" s="215"/>
      <c r="D62" s="78"/>
      <c r="E62" s="78"/>
      <c r="F62" s="78"/>
      <c r="G62" s="169"/>
      <c r="H62" s="79"/>
      <c r="I62" s="80"/>
      <c r="J62" s="177" t="str">
        <f t="shared" si="7"/>
        <v/>
      </c>
      <c r="K62" s="208" t="str">
        <f t="shared" si="8"/>
        <v/>
      </c>
      <c r="L62" s="81" t="str">
        <f t="shared" si="4"/>
        <v/>
      </c>
      <c r="M62" s="175"/>
      <c r="N62" s="161" t="str">
        <f t="shared" si="5"/>
        <v/>
      </c>
      <c r="O62" s="82" t="str">
        <f t="shared" si="6"/>
        <v/>
      </c>
      <c r="P62" s="83" t="str">
        <f t="shared" si="9"/>
        <v/>
      </c>
      <c r="Q62" s="83" t="str">
        <f t="shared" si="10"/>
        <v/>
      </c>
      <c r="R62" s="83" t="str">
        <f t="shared" si="11"/>
        <v/>
      </c>
      <c r="S62" s="82" t="str">
        <f t="shared" si="12"/>
        <v/>
      </c>
    </row>
    <row r="63" spans="1:19" ht="17.5">
      <c r="A63" s="160">
        <v>33</v>
      </c>
      <c r="B63" s="6"/>
      <c r="C63" s="215"/>
      <c r="D63" s="78"/>
      <c r="E63" s="78"/>
      <c r="F63" s="78"/>
      <c r="G63" s="169"/>
      <c r="H63" s="79"/>
      <c r="I63" s="80"/>
      <c r="J63" s="177" t="str">
        <f t="shared" si="7"/>
        <v/>
      </c>
      <c r="K63" s="208" t="str">
        <f t="shared" si="8"/>
        <v/>
      </c>
      <c r="L63" s="81" t="str">
        <f t="shared" ref="L63:L94" si="13">IF(AND($E$9&lt;&gt;"",H63&lt;&gt;"",I63&lt;&gt;"",$E$9=H63),I63,"")</f>
        <v/>
      </c>
      <c r="M63" s="175"/>
      <c r="N63" s="161" t="str">
        <f t="shared" ref="N63:N94" si="14">IF(OR(I63="",L63=""),"",L63/I63)</f>
        <v/>
      </c>
      <c r="O63" s="82" t="str">
        <f t="shared" ref="O63:O94" si="15">IF(AND(E63="Allowance",G63=""),"Error1",IF(AND(E63="Allowance",NOT(ISNUMBER(G63))),"Error2",IF(AND(E63="Allowance",L63&lt;&gt;"",L63&gt;G63*150),"Error3",IF(AND(B63&lt;&gt;"",OR(L63="",NOT(ISNUMBER(L63)),NOT(L63&gt;0))),"Error4",IF(AND(L63&lt;&gt;"",B63=""),"Error5",IF(AND(L63&lt;&gt;"",H63=""),"Error6",""))))))</f>
        <v/>
      </c>
      <c r="P63" s="83" t="str">
        <f t="shared" si="9"/>
        <v/>
      </c>
      <c r="Q63" s="83" t="str">
        <f t="shared" si="10"/>
        <v/>
      </c>
      <c r="R63" s="83" t="str">
        <f t="shared" si="11"/>
        <v/>
      </c>
      <c r="S63" s="82" t="str">
        <f t="shared" si="12"/>
        <v/>
      </c>
    </row>
    <row r="64" spans="1:19" ht="17.5">
      <c r="A64" s="160">
        <v>34</v>
      </c>
      <c r="B64" s="6"/>
      <c r="C64" s="215"/>
      <c r="D64" s="78"/>
      <c r="E64" s="78"/>
      <c r="F64" s="78"/>
      <c r="G64" s="169"/>
      <c r="H64" s="79"/>
      <c r="I64" s="80"/>
      <c r="J64" s="177" t="str">
        <f t="shared" si="7"/>
        <v/>
      </c>
      <c r="K64" s="208" t="str">
        <f t="shared" si="8"/>
        <v/>
      </c>
      <c r="L64" s="81" t="str">
        <f t="shared" si="13"/>
        <v/>
      </c>
      <c r="M64" s="175"/>
      <c r="N64" s="161" t="str">
        <f t="shared" si="14"/>
        <v/>
      </c>
      <c r="O64" s="82" t="str">
        <f t="shared" si="15"/>
        <v/>
      </c>
      <c r="P64" s="83" t="str">
        <f t="shared" si="9"/>
        <v/>
      </c>
      <c r="Q64" s="83" t="str">
        <f t="shared" si="10"/>
        <v/>
      </c>
      <c r="R64" s="83" t="str">
        <f t="shared" si="11"/>
        <v/>
      </c>
      <c r="S64" s="82" t="str">
        <f t="shared" si="12"/>
        <v/>
      </c>
    </row>
    <row r="65" spans="1:19" ht="17.5">
      <c r="A65" s="160">
        <v>35</v>
      </c>
      <c r="B65" s="6"/>
      <c r="C65" s="215"/>
      <c r="D65" s="78"/>
      <c r="E65" s="78"/>
      <c r="F65" s="78"/>
      <c r="G65" s="169"/>
      <c r="H65" s="79"/>
      <c r="I65" s="80"/>
      <c r="J65" s="177" t="str">
        <f t="shared" si="7"/>
        <v/>
      </c>
      <c r="K65" s="208" t="str">
        <f t="shared" si="8"/>
        <v/>
      </c>
      <c r="L65" s="81" t="str">
        <f t="shared" si="13"/>
        <v/>
      </c>
      <c r="M65" s="175"/>
      <c r="N65" s="161" t="str">
        <f t="shared" si="14"/>
        <v/>
      </c>
      <c r="O65" s="82" t="str">
        <f t="shared" si="15"/>
        <v/>
      </c>
      <c r="P65" s="83" t="str">
        <f t="shared" si="9"/>
        <v/>
      </c>
      <c r="Q65" s="83" t="str">
        <f t="shared" si="10"/>
        <v/>
      </c>
      <c r="R65" s="83" t="str">
        <f t="shared" si="11"/>
        <v/>
      </c>
      <c r="S65" s="82" t="str">
        <f t="shared" si="12"/>
        <v/>
      </c>
    </row>
    <row r="66" spans="1:19" ht="17.5">
      <c r="A66" s="160">
        <v>36</v>
      </c>
      <c r="B66" s="6"/>
      <c r="C66" s="215"/>
      <c r="D66" s="78"/>
      <c r="E66" s="78"/>
      <c r="F66" s="78"/>
      <c r="G66" s="169"/>
      <c r="H66" s="79"/>
      <c r="I66" s="80"/>
      <c r="J66" s="177" t="str">
        <f t="shared" si="7"/>
        <v/>
      </c>
      <c r="K66" s="208" t="str">
        <f t="shared" si="8"/>
        <v/>
      </c>
      <c r="L66" s="81" t="str">
        <f t="shared" si="13"/>
        <v/>
      </c>
      <c r="M66" s="175"/>
      <c r="N66" s="161" t="str">
        <f t="shared" si="14"/>
        <v/>
      </c>
      <c r="O66" s="82" t="str">
        <f t="shared" si="15"/>
        <v/>
      </c>
      <c r="P66" s="83" t="str">
        <f t="shared" si="9"/>
        <v/>
      </c>
      <c r="Q66" s="83" t="str">
        <f t="shared" si="10"/>
        <v/>
      </c>
      <c r="R66" s="83" t="str">
        <f t="shared" si="11"/>
        <v/>
      </c>
      <c r="S66" s="82" t="str">
        <f t="shared" si="12"/>
        <v/>
      </c>
    </row>
    <row r="67" spans="1:19" ht="17.5">
      <c r="A67" s="160">
        <v>37</v>
      </c>
      <c r="B67" s="6"/>
      <c r="C67" s="215"/>
      <c r="D67" s="78"/>
      <c r="E67" s="78"/>
      <c r="F67" s="78"/>
      <c r="G67" s="169"/>
      <c r="H67" s="79"/>
      <c r="I67" s="80"/>
      <c r="J67" s="177" t="str">
        <f t="shared" si="7"/>
        <v/>
      </c>
      <c r="K67" s="208" t="str">
        <f t="shared" si="8"/>
        <v/>
      </c>
      <c r="L67" s="81" t="str">
        <f t="shared" si="13"/>
        <v/>
      </c>
      <c r="M67" s="175"/>
      <c r="N67" s="161" t="str">
        <f t="shared" si="14"/>
        <v/>
      </c>
      <c r="O67" s="82" t="str">
        <f t="shared" si="15"/>
        <v/>
      </c>
      <c r="P67" s="83" t="str">
        <f t="shared" si="9"/>
        <v/>
      </c>
      <c r="Q67" s="83" t="str">
        <f t="shared" si="10"/>
        <v/>
      </c>
      <c r="R67" s="83" t="str">
        <f t="shared" si="11"/>
        <v/>
      </c>
      <c r="S67" s="82" t="str">
        <f t="shared" si="12"/>
        <v/>
      </c>
    </row>
    <row r="68" spans="1:19" ht="17.5">
      <c r="A68" s="160">
        <v>38</v>
      </c>
      <c r="B68" s="6"/>
      <c r="C68" s="215"/>
      <c r="D68" s="78"/>
      <c r="E68" s="78"/>
      <c r="F68" s="78"/>
      <c r="G68" s="169"/>
      <c r="H68" s="79"/>
      <c r="I68" s="80"/>
      <c r="J68" s="177" t="str">
        <f t="shared" si="7"/>
        <v/>
      </c>
      <c r="K68" s="208" t="str">
        <f t="shared" si="8"/>
        <v/>
      </c>
      <c r="L68" s="81" t="str">
        <f t="shared" si="13"/>
        <v/>
      </c>
      <c r="M68" s="175"/>
      <c r="N68" s="161" t="str">
        <f t="shared" si="14"/>
        <v/>
      </c>
      <c r="O68" s="82" t="str">
        <f t="shared" si="15"/>
        <v/>
      </c>
      <c r="P68" s="83" t="str">
        <f t="shared" si="9"/>
        <v/>
      </c>
      <c r="Q68" s="83" t="str">
        <f t="shared" si="10"/>
        <v/>
      </c>
      <c r="R68" s="83" t="str">
        <f t="shared" si="11"/>
        <v/>
      </c>
      <c r="S68" s="82" t="str">
        <f t="shared" si="12"/>
        <v/>
      </c>
    </row>
    <row r="69" spans="1:19" ht="17.5">
      <c r="A69" s="160">
        <v>39</v>
      </c>
      <c r="B69" s="6"/>
      <c r="C69" s="215"/>
      <c r="D69" s="78"/>
      <c r="E69" s="78"/>
      <c r="F69" s="78"/>
      <c r="G69" s="169"/>
      <c r="H69" s="79"/>
      <c r="I69" s="80"/>
      <c r="J69" s="177" t="str">
        <f t="shared" si="7"/>
        <v/>
      </c>
      <c r="K69" s="208" t="str">
        <f t="shared" si="8"/>
        <v/>
      </c>
      <c r="L69" s="81" t="str">
        <f t="shared" si="13"/>
        <v/>
      </c>
      <c r="M69" s="175"/>
      <c r="N69" s="161" t="str">
        <f t="shared" si="14"/>
        <v/>
      </c>
      <c r="O69" s="82" t="str">
        <f t="shared" si="15"/>
        <v/>
      </c>
      <c r="P69" s="83" t="str">
        <f t="shared" si="9"/>
        <v/>
      </c>
      <c r="Q69" s="83" t="str">
        <f t="shared" si="10"/>
        <v/>
      </c>
      <c r="R69" s="83" t="str">
        <f t="shared" si="11"/>
        <v/>
      </c>
      <c r="S69" s="82" t="str">
        <f t="shared" si="12"/>
        <v/>
      </c>
    </row>
    <row r="70" spans="1:19" ht="17.5">
      <c r="A70" s="160">
        <v>40</v>
      </c>
      <c r="B70" s="6"/>
      <c r="C70" s="215"/>
      <c r="D70" s="78"/>
      <c r="E70" s="78"/>
      <c r="F70" s="78"/>
      <c r="G70" s="169"/>
      <c r="H70" s="79"/>
      <c r="I70" s="80"/>
      <c r="J70" s="177" t="str">
        <f t="shared" si="7"/>
        <v/>
      </c>
      <c r="K70" s="208" t="str">
        <f t="shared" si="8"/>
        <v/>
      </c>
      <c r="L70" s="81" t="str">
        <f t="shared" si="13"/>
        <v/>
      </c>
      <c r="M70" s="175"/>
      <c r="N70" s="161" t="str">
        <f t="shared" si="14"/>
        <v/>
      </c>
      <c r="O70" s="82" t="str">
        <f t="shared" si="15"/>
        <v/>
      </c>
      <c r="P70" s="83" t="str">
        <f t="shared" si="9"/>
        <v/>
      </c>
      <c r="Q70" s="83" t="str">
        <f t="shared" si="10"/>
        <v/>
      </c>
      <c r="R70" s="83" t="str">
        <f t="shared" si="11"/>
        <v/>
      </c>
      <c r="S70" s="82" t="str">
        <f t="shared" si="12"/>
        <v/>
      </c>
    </row>
    <row r="71" spans="1:19" ht="17.5">
      <c r="A71" s="160">
        <v>41</v>
      </c>
      <c r="B71" s="6"/>
      <c r="C71" s="215"/>
      <c r="D71" s="78"/>
      <c r="E71" s="78"/>
      <c r="F71" s="78"/>
      <c r="G71" s="169"/>
      <c r="H71" s="79"/>
      <c r="I71" s="80"/>
      <c r="J71" s="177" t="str">
        <f t="shared" si="7"/>
        <v/>
      </c>
      <c r="K71" s="208" t="str">
        <f t="shared" si="8"/>
        <v/>
      </c>
      <c r="L71" s="81" t="str">
        <f t="shared" si="13"/>
        <v/>
      </c>
      <c r="M71" s="175"/>
      <c r="N71" s="161" t="str">
        <f t="shared" si="14"/>
        <v/>
      </c>
      <c r="O71" s="82" t="str">
        <f t="shared" si="15"/>
        <v/>
      </c>
      <c r="P71" s="83" t="str">
        <f t="shared" si="9"/>
        <v/>
      </c>
      <c r="Q71" s="83" t="str">
        <f t="shared" si="10"/>
        <v/>
      </c>
      <c r="R71" s="83" t="str">
        <f t="shared" si="11"/>
        <v/>
      </c>
      <c r="S71" s="82" t="str">
        <f t="shared" si="12"/>
        <v/>
      </c>
    </row>
    <row r="72" spans="1:19" ht="17.5">
      <c r="A72" s="160">
        <v>42</v>
      </c>
      <c r="B72" s="6"/>
      <c r="C72" s="215"/>
      <c r="D72" s="78"/>
      <c r="E72" s="78"/>
      <c r="F72" s="78"/>
      <c r="G72" s="169"/>
      <c r="H72" s="79"/>
      <c r="I72" s="80"/>
      <c r="J72" s="177" t="str">
        <f t="shared" si="7"/>
        <v/>
      </c>
      <c r="K72" s="208" t="str">
        <f t="shared" si="8"/>
        <v/>
      </c>
      <c r="L72" s="81" t="str">
        <f t="shared" si="13"/>
        <v/>
      </c>
      <c r="M72" s="175"/>
      <c r="N72" s="161" t="str">
        <f t="shared" si="14"/>
        <v/>
      </c>
      <c r="O72" s="82" t="str">
        <f t="shared" si="15"/>
        <v/>
      </c>
      <c r="P72" s="83" t="str">
        <f t="shared" si="9"/>
        <v/>
      </c>
      <c r="Q72" s="83" t="str">
        <f t="shared" si="10"/>
        <v/>
      </c>
      <c r="R72" s="83" t="str">
        <f t="shared" si="11"/>
        <v/>
      </c>
      <c r="S72" s="82" t="str">
        <f t="shared" si="12"/>
        <v/>
      </c>
    </row>
    <row r="73" spans="1:19" ht="17.5">
      <c r="A73" s="160">
        <v>43</v>
      </c>
      <c r="B73" s="6"/>
      <c r="C73" s="215"/>
      <c r="D73" s="78"/>
      <c r="E73" s="78"/>
      <c r="F73" s="78"/>
      <c r="G73" s="169"/>
      <c r="H73" s="79"/>
      <c r="I73" s="80"/>
      <c r="J73" s="177" t="str">
        <f t="shared" si="7"/>
        <v/>
      </c>
      <c r="K73" s="208" t="str">
        <f t="shared" si="8"/>
        <v/>
      </c>
      <c r="L73" s="81" t="str">
        <f t="shared" si="13"/>
        <v/>
      </c>
      <c r="M73" s="175"/>
      <c r="N73" s="161" t="str">
        <f t="shared" si="14"/>
        <v/>
      </c>
      <c r="O73" s="82" t="str">
        <f t="shared" si="15"/>
        <v/>
      </c>
      <c r="P73" s="83" t="str">
        <f t="shared" si="9"/>
        <v/>
      </c>
      <c r="Q73" s="83" t="str">
        <f t="shared" si="10"/>
        <v/>
      </c>
      <c r="R73" s="83" t="str">
        <f t="shared" si="11"/>
        <v/>
      </c>
      <c r="S73" s="82" t="str">
        <f t="shared" si="12"/>
        <v/>
      </c>
    </row>
    <row r="74" spans="1:19" ht="17.5">
      <c r="A74" s="160">
        <v>44</v>
      </c>
      <c r="B74" s="6"/>
      <c r="C74" s="215"/>
      <c r="D74" s="78"/>
      <c r="E74" s="78"/>
      <c r="F74" s="78"/>
      <c r="G74" s="169"/>
      <c r="H74" s="79"/>
      <c r="I74" s="80"/>
      <c r="J74" s="177" t="str">
        <f t="shared" si="7"/>
        <v/>
      </c>
      <c r="K74" s="208" t="str">
        <f t="shared" si="8"/>
        <v/>
      </c>
      <c r="L74" s="81" t="str">
        <f t="shared" si="13"/>
        <v/>
      </c>
      <c r="M74" s="175"/>
      <c r="N74" s="161" t="str">
        <f t="shared" si="14"/>
        <v/>
      </c>
      <c r="O74" s="82" t="str">
        <f t="shared" si="15"/>
        <v/>
      </c>
      <c r="P74" s="83" t="str">
        <f t="shared" si="9"/>
        <v/>
      </c>
      <c r="Q74" s="83" t="str">
        <f t="shared" si="10"/>
        <v/>
      </c>
      <c r="R74" s="83" t="str">
        <f t="shared" si="11"/>
        <v/>
      </c>
      <c r="S74" s="82" t="str">
        <f t="shared" si="12"/>
        <v/>
      </c>
    </row>
    <row r="75" spans="1:19" ht="17.5">
      <c r="A75" s="160">
        <v>45</v>
      </c>
      <c r="B75" s="6"/>
      <c r="C75" s="215"/>
      <c r="D75" s="78"/>
      <c r="E75" s="78"/>
      <c r="F75" s="78"/>
      <c r="G75" s="169"/>
      <c r="H75" s="79"/>
      <c r="I75" s="80"/>
      <c r="J75" s="177" t="str">
        <f t="shared" si="7"/>
        <v/>
      </c>
      <c r="K75" s="208" t="str">
        <f t="shared" si="8"/>
        <v/>
      </c>
      <c r="L75" s="81" t="str">
        <f t="shared" si="13"/>
        <v/>
      </c>
      <c r="M75" s="175"/>
      <c r="N75" s="161" t="str">
        <f t="shared" si="14"/>
        <v/>
      </c>
      <c r="O75" s="82" t="str">
        <f t="shared" si="15"/>
        <v/>
      </c>
      <c r="P75" s="83" t="str">
        <f t="shared" si="9"/>
        <v/>
      </c>
      <c r="Q75" s="83" t="str">
        <f t="shared" si="10"/>
        <v/>
      </c>
      <c r="R75" s="83" t="str">
        <f t="shared" si="11"/>
        <v/>
      </c>
      <c r="S75" s="82" t="str">
        <f t="shared" si="12"/>
        <v/>
      </c>
    </row>
    <row r="76" spans="1:19" ht="17.5">
      <c r="A76" s="160">
        <v>46</v>
      </c>
      <c r="B76" s="6"/>
      <c r="C76" s="215"/>
      <c r="D76" s="78"/>
      <c r="E76" s="78"/>
      <c r="F76" s="78"/>
      <c r="G76" s="169"/>
      <c r="H76" s="79"/>
      <c r="I76" s="80"/>
      <c r="J76" s="177" t="str">
        <f t="shared" si="7"/>
        <v/>
      </c>
      <c r="K76" s="208" t="str">
        <f t="shared" si="8"/>
        <v/>
      </c>
      <c r="L76" s="81" t="str">
        <f t="shared" si="13"/>
        <v/>
      </c>
      <c r="M76" s="175"/>
      <c r="N76" s="161" t="str">
        <f t="shared" si="14"/>
        <v/>
      </c>
      <c r="O76" s="82" t="str">
        <f t="shared" si="15"/>
        <v/>
      </c>
      <c r="P76" s="83" t="str">
        <f t="shared" si="9"/>
        <v/>
      </c>
      <c r="Q76" s="83" t="str">
        <f t="shared" si="10"/>
        <v/>
      </c>
      <c r="R76" s="83" t="str">
        <f t="shared" si="11"/>
        <v/>
      </c>
      <c r="S76" s="82" t="str">
        <f t="shared" si="12"/>
        <v/>
      </c>
    </row>
    <row r="77" spans="1:19" ht="17.5">
      <c r="A77" s="160">
        <v>47</v>
      </c>
      <c r="B77" s="6"/>
      <c r="C77" s="215"/>
      <c r="D77" s="78"/>
      <c r="E77" s="78"/>
      <c r="F77" s="78"/>
      <c r="G77" s="169"/>
      <c r="H77" s="79"/>
      <c r="I77" s="80"/>
      <c r="J77" s="177" t="str">
        <f t="shared" si="7"/>
        <v/>
      </c>
      <c r="K77" s="208" t="str">
        <f t="shared" si="8"/>
        <v/>
      </c>
      <c r="L77" s="81" t="str">
        <f t="shared" si="13"/>
        <v/>
      </c>
      <c r="M77" s="175"/>
      <c r="N77" s="161" t="str">
        <f t="shared" si="14"/>
        <v/>
      </c>
      <c r="O77" s="82" t="str">
        <f t="shared" si="15"/>
        <v/>
      </c>
      <c r="P77" s="83" t="str">
        <f t="shared" si="9"/>
        <v/>
      </c>
      <c r="Q77" s="83" t="str">
        <f t="shared" si="10"/>
        <v/>
      </c>
      <c r="R77" s="83" t="str">
        <f t="shared" si="11"/>
        <v/>
      </c>
      <c r="S77" s="82" t="str">
        <f t="shared" si="12"/>
        <v/>
      </c>
    </row>
    <row r="78" spans="1:19" ht="17.5">
      <c r="A78" s="160">
        <v>48</v>
      </c>
      <c r="B78" s="6"/>
      <c r="C78" s="215"/>
      <c r="D78" s="78"/>
      <c r="E78" s="78"/>
      <c r="F78" s="78"/>
      <c r="G78" s="169"/>
      <c r="H78" s="79"/>
      <c r="I78" s="80"/>
      <c r="J78" s="177" t="str">
        <f t="shared" si="7"/>
        <v/>
      </c>
      <c r="K78" s="208" t="str">
        <f t="shared" si="8"/>
        <v/>
      </c>
      <c r="L78" s="81" t="str">
        <f t="shared" si="13"/>
        <v/>
      </c>
      <c r="M78" s="175"/>
      <c r="N78" s="161" t="str">
        <f t="shared" si="14"/>
        <v/>
      </c>
      <c r="O78" s="82" t="str">
        <f t="shared" si="15"/>
        <v/>
      </c>
      <c r="P78" s="83" t="str">
        <f t="shared" si="9"/>
        <v/>
      </c>
      <c r="Q78" s="83" t="str">
        <f t="shared" si="10"/>
        <v/>
      </c>
      <c r="R78" s="83" t="str">
        <f t="shared" si="11"/>
        <v/>
      </c>
      <c r="S78" s="82" t="str">
        <f t="shared" si="12"/>
        <v/>
      </c>
    </row>
    <row r="79" spans="1:19" ht="17.5">
      <c r="A79" s="160">
        <v>49</v>
      </c>
      <c r="B79" s="6"/>
      <c r="C79" s="215"/>
      <c r="D79" s="78"/>
      <c r="E79" s="78"/>
      <c r="F79" s="78"/>
      <c r="G79" s="169"/>
      <c r="H79" s="79"/>
      <c r="I79" s="80"/>
      <c r="J79" s="177" t="str">
        <f t="shared" si="7"/>
        <v/>
      </c>
      <c r="K79" s="208" t="str">
        <f t="shared" si="8"/>
        <v/>
      </c>
      <c r="L79" s="81" t="str">
        <f t="shared" si="13"/>
        <v/>
      </c>
      <c r="M79" s="175"/>
      <c r="N79" s="161" t="str">
        <f t="shared" si="14"/>
        <v/>
      </c>
      <c r="O79" s="82" t="str">
        <f t="shared" si="15"/>
        <v/>
      </c>
      <c r="P79" s="83" t="str">
        <f t="shared" si="9"/>
        <v/>
      </c>
      <c r="Q79" s="83" t="str">
        <f t="shared" si="10"/>
        <v/>
      </c>
      <c r="R79" s="83" t="str">
        <f t="shared" si="11"/>
        <v/>
      </c>
      <c r="S79" s="82" t="str">
        <f t="shared" si="12"/>
        <v/>
      </c>
    </row>
    <row r="80" spans="1:19" ht="17.5">
      <c r="A80" s="160">
        <v>50</v>
      </c>
      <c r="B80" s="6"/>
      <c r="C80" s="215"/>
      <c r="D80" s="78"/>
      <c r="E80" s="78"/>
      <c r="F80" s="78"/>
      <c r="G80" s="169"/>
      <c r="H80" s="79"/>
      <c r="I80" s="80"/>
      <c r="J80" s="177" t="str">
        <f t="shared" si="7"/>
        <v/>
      </c>
      <c r="K80" s="208" t="str">
        <f t="shared" si="8"/>
        <v/>
      </c>
      <c r="L80" s="81" t="str">
        <f t="shared" si="13"/>
        <v/>
      </c>
      <c r="M80" s="175"/>
      <c r="N80" s="161" t="str">
        <f t="shared" si="14"/>
        <v/>
      </c>
      <c r="O80" s="82" t="str">
        <f t="shared" si="15"/>
        <v/>
      </c>
      <c r="P80" s="83" t="str">
        <f t="shared" si="9"/>
        <v/>
      </c>
      <c r="Q80" s="83" t="str">
        <f t="shared" si="10"/>
        <v/>
      </c>
      <c r="R80" s="83" t="str">
        <f t="shared" si="11"/>
        <v/>
      </c>
      <c r="S80" s="82" t="str">
        <f t="shared" si="12"/>
        <v/>
      </c>
    </row>
    <row r="81" spans="1:19" ht="17.5">
      <c r="A81" s="160">
        <v>51</v>
      </c>
      <c r="B81" s="6"/>
      <c r="C81" s="215"/>
      <c r="D81" s="78"/>
      <c r="E81" s="78"/>
      <c r="F81" s="78"/>
      <c r="G81" s="169"/>
      <c r="H81" s="79"/>
      <c r="I81" s="80"/>
      <c r="J81" s="177" t="str">
        <f t="shared" si="7"/>
        <v/>
      </c>
      <c r="K81" s="208" t="str">
        <f t="shared" si="8"/>
        <v/>
      </c>
      <c r="L81" s="81" t="str">
        <f t="shared" si="13"/>
        <v/>
      </c>
      <c r="M81" s="175"/>
      <c r="N81" s="161" t="str">
        <f t="shared" si="14"/>
        <v/>
      </c>
      <c r="O81" s="82" t="str">
        <f t="shared" si="15"/>
        <v/>
      </c>
      <c r="P81" s="83" t="str">
        <f t="shared" si="9"/>
        <v/>
      </c>
      <c r="Q81" s="83" t="str">
        <f t="shared" si="10"/>
        <v/>
      </c>
      <c r="R81" s="83" t="str">
        <f t="shared" si="11"/>
        <v/>
      </c>
      <c r="S81" s="82" t="str">
        <f t="shared" si="12"/>
        <v/>
      </c>
    </row>
    <row r="82" spans="1:19" ht="17.5">
      <c r="A82" s="160">
        <v>52</v>
      </c>
      <c r="B82" s="6"/>
      <c r="C82" s="215"/>
      <c r="D82" s="78"/>
      <c r="E82" s="78"/>
      <c r="F82" s="78"/>
      <c r="G82" s="169"/>
      <c r="H82" s="79"/>
      <c r="I82" s="80"/>
      <c r="J82" s="177" t="str">
        <f t="shared" si="7"/>
        <v/>
      </c>
      <c r="K82" s="208" t="str">
        <f t="shared" si="8"/>
        <v/>
      </c>
      <c r="L82" s="81" t="str">
        <f t="shared" si="13"/>
        <v/>
      </c>
      <c r="M82" s="175"/>
      <c r="N82" s="161" t="str">
        <f t="shared" si="14"/>
        <v/>
      </c>
      <c r="O82" s="82" t="str">
        <f t="shared" si="15"/>
        <v/>
      </c>
      <c r="P82" s="83" t="str">
        <f t="shared" si="9"/>
        <v/>
      </c>
      <c r="Q82" s="83" t="str">
        <f t="shared" si="10"/>
        <v/>
      </c>
      <c r="R82" s="83" t="str">
        <f t="shared" si="11"/>
        <v/>
      </c>
      <c r="S82" s="82" t="str">
        <f t="shared" si="12"/>
        <v/>
      </c>
    </row>
    <row r="83" spans="1:19" ht="17.5">
      <c r="A83" s="160">
        <v>53</v>
      </c>
      <c r="B83" s="6"/>
      <c r="C83" s="215"/>
      <c r="D83" s="78"/>
      <c r="E83" s="78"/>
      <c r="F83" s="78"/>
      <c r="G83" s="169"/>
      <c r="H83" s="79"/>
      <c r="I83" s="80"/>
      <c r="J83" s="177" t="str">
        <f t="shared" si="7"/>
        <v/>
      </c>
      <c r="K83" s="208" t="str">
        <f t="shared" si="8"/>
        <v/>
      </c>
      <c r="L83" s="81" t="str">
        <f t="shared" si="13"/>
        <v/>
      </c>
      <c r="M83" s="175"/>
      <c r="N83" s="161" t="str">
        <f t="shared" si="14"/>
        <v/>
      </c>
      <c r="O83" s="82" t="str">
        <f t="shared" si="15"/>
        <v/>
      </c>
      <c r="P83" s="83" t="str">
        <f t="shared" si="9"/>
        <v/>
      </c>
      <c r="Q83" s="83" t="str">
        <f t="shared" si="10"/>
        <v/>
      </c>
      <c r="R83" s="83" t="str">
        <f t="shared" si="11"/>
        <v/>
      </c>
      <c r="S83" s="82" t="str">
        <f t="shared" si="12"/>
        <v/>
      </c>
    </row>
    <row r="84" spans="1:19" ht="17.5">
      <c r="A84" s="160">
        <v>54</v>
      </c>
      <c r="B84" s="6"/>
      <c r="C84" s="215"/>
      <c r="D84" s="78"/>
      <c r="E84" s="78"/>
      <c r="F84" s="78"/>
      <c r="G84" s="169"/>
      <c r="H84" s="79"/>
      <c r="I84" s="80"/>
      <c r="J84" s="177" t="str">
        <f t="shared" si="7"/>
        <v/>
      </c>
      <c r="K84" s="208" t="str">
        <f t="shared" si="8"/>
        <v/>
      </c>
      <c r="L84" s="81" t="str">
        <f t="shared" si="13"/>
        <v/>
      </c>
      <c r="M84" s="175"/>
      <c r="N84" s="161" t="str">
        <f t="shared" si="14"/>
        <v/>
      </c>
      <c r="O84" s="82" t="str">
        <f t="shared" si="15"/>
        <v/>
      </c>
      <c r="P84" s="83" t="str">
        <f t="shared" si="9"/>
        <v/>
      </c>
      <c r="Q84" s="83" t="str">
        <f t="shared" si="10"/>
        <v/>
      </c>
      <c r="R84" s="83" t="str">
        <f t="shared" si="11"/>
        <v/>
      </c>
      <c r="S84" s="82" t="str">
        <f t="shared" si="12"/>
        <v/>
      </c>
    </row>
    <row r="85" spans="1:19" ht="17.5">
      <c r="A85" s="160">
        <v>55</v>
      </c>
      <c r="B85" s="6"/>
      <c r="C85" s="215"/>
      <c r="D85" s="78"/>
      <c r="E85" s="78"/>
      <c r="F85" s="78"/>
      <c r="G85" s="169"/>
      <c r="H85" s="79"/>
      <c r="I85" s="80"/>
      <c r="J85" s="177" t="str">
        <f t="shared" si="7"/>
        <v/>
      </c>
      <c r="K85" s="208" t="str">
        <f t="shared" si="8"/>
        <v/>
      </c>
      <c r="L85" s="81" t="str">
        <f t="shared" si="13"/>
        <v/>
      </c>
      <c r="M85" s="175"/>
      <c r="N85" s="161" t="str">
        <f t="shared" si="14"/>
        <v/>
      </c>
      <c r="O85" s="82" t="str">
        <f t="shared" si="15"/>
        <v/>
      </c>
      <c r="P85" s="83" t="str">
        <f t="shared" si="9"/>
        <v/>
      </c>
      <c r="Q85" s="83" t="str">
        <f t="shared" si="10"/>
        <v/>
      </c>
      <c r="R85" s="83" t="str">
        <f t="shared" si="11"/>
        <v/>
      </c>
      <c r="S85" s="82" t="str">
        <f t="shared" si="12"/>
        <v/>
      </c>
    </row>
    <row r="86" spans="1:19" ht="17.5">
      <c r="A86" s="160">
        <v>56</v>
      </c>
      <c r="B86" s="6"/>
      <c r="C86" s="78"/>
      <c r="D86" s="78"/>
      <c r="E86" s="78"/>
      <c r="F86" s="78"/>
      <c r="G86" s="169"/>
      <c r="H86" s="79"/>
      <c r="I86" s="80"/>
      <c r="J86" s="177" t="str">
        <f t="shared" si="7"/>
        <v/>
      </c>
      <c r="K86" s="208" t="str">
        <f t="shared" si="8"/>
        <v/>
      </c>
      <c r="L86" s="81" t="str">
        <f t="shared" si="13"/>
        <v/>
      </c>
      <c r="M86" s="175"/>
      <c r="N86" s="161" t="str">
        <f t="shared" si="14"/>
        <v/>
      </c>
      <c r="O86" s="82" t="str">
        <f t="shared" si="15"/>
        <v/>
      </c>
      <c r="P86" s="83" t="str">
        <f t="shared" si="9"/>
        <v/>
      </c>
      <c r="Q86" s="83" t="str">
        <f t="shared" si="10"/>
        <v/>
      </c>
      <c r="R86" s="83" t="str">
        <f t="shared" si="11"/>
        <v/>
      </c>
      <c r="S86" s="82" t="str">
        <f t="shared" si="12"/>
        <v/>
      </c>
    </row>
    <row r="87" spans="1:19" ht="17.5">
      <c r="A87" s="160">
        <v>57</v>
      </c>
      <c r="B87" s="6"/>
      <c r="C87" s="78"/>
      <c r="D87" s="78"/>
      <c r="E87" s="78"/>
      <c r="F87" s="78"/>
      <c r="G87" s="169"/>
      <c r="H87" s="79"/>
      <c r="I87" s="80"/>
      <c r="J87" s="177" t="str">
        <f t="shared" si="7"/>
        <v/>
      </c>
      <c r="K87" s="208" t="str">
        <f t="shared" si="8"/>
        <v/>
      </c>
      <c r="L87" s="81" t="str">
        <f t="shared" si="13"/>
        <v/>
      </c>
      <c r="M87" s="175"/>
      <c r="N87" s="161" t="str">
        <f t="shared" si="14"/>
        <v/>
      </c>
      <c r="O87" s="82" t="str">
        <f t="shared" si="15"/>
        <v/>
      </c>
      <c r="P87" s="83" t="str">
        <f t="shared" si="9"/>
        <v/>
      </c>
      <c r="Q87" s="83" t="str">
        <f t="shared" si="10"/>
        <v/>
      </c>
      <c r="R87" s="83" t="str">
        <f t="shared" si="11"/>
        <v/>
      </c>
      <c r="S87" s="82" t="str">
        <f t="shared" si="12"/>
        <v/>
      </c>
    </row>
    <row r="88" spans="1:19" ht="17.5">
      <c r="A88" s="160">
        <v>58</v>
      </c>
      <c r="B88" s="6"/>
      <c r="C88" s="78"/>
      <c r="D88" s="78"/>
      <c r="E88" s="78"/>
      <c r="F88" s="78"/>
      <c r="G88" s="169"/>
      <c r="H88" s="79"/>
      <c r="I88" s="80"/>
      <c r="J88" s="177" t="str">
        <f t="shared" si="7"/>
        <v/>
      </c>
      <c r="K88" s="208" t="str">
        <f t="shared" si="8"/>
        <v/>
      </c>
      <c r="L88" s="81" t="str">
        <f t="shared" si="13"/>
        <v/>
      </c>
      <c r="M88" s="175"/>
      <c r="N88" s="161" t="str">
        <f t="shared" si="14"/>
        <v/>
      </c>
      <c r="O88" s="82" t="str">
        <f t="shared" si="15"/>
        <v/>
      </c>
      <c r="P88" s="83" t="str">
        <f t="shared" si="9"/>
        <v/>
      </c>
      <c r="Q88" s="83" t="str">
        <f t="shared" si="10"/>
        <v/>
      </c>
      <c r="R88" s="83" t="str">
        <f t="shared" si="11"/>
        <v/>
      </c>
      <c r="S88" s="82" t="str">
        <f t="shared" si="12"/>
        <v/>
      </c>
    </row>
    <row r="89" spans="1:19" ht="17.5">
      <c r="A89" s="160">
        <v>59</v>
      </c>
      <c r="B89" s="6"/>
      <c r="C89" s="78"/>
      <c r="D89" s="78"/>
      <c r="E89" s="78"/>
      <c r="F89" s="78"/>
      <c r="G89" s="169"/>
      <c r="H89" s="79"/>
      <c r="I89" s="80"/>
      <c r="J89" s="177" t="str">
        <f t="shared" si="7"/>
        <v/>
      </c>
      <c r="K89" s="208" t="str">
        <f t="shared" si="8"/>
        <v/>
      </c>
      <c r="L89" s="81" t="str">
        <f t="shared" si="13"/>
        <v/>
      </c>
      <c r="M89" s="175"/>
      <c r="N89" s="161" t="str">
        <f t="shared" si="14"/>
        <v/>
      </c>
      <c r="O89" s="82" t="str">
        <f t="shared" si="15"/>
        <v/>
      </c>
      <c r="P89" s="83" t="str">
        <f t="shared" si="9"/>
        <v/>
      </c>
      <c r="Q89" s="83" t="str">
        <f t="shared" si="10"/>
        <v/>
      </c>
      <c r="R89" s="83" t="str">
        <f t="shared" si="11"/>
        <v/>
      </c>
      <c r="S89" s="82" t="str">
        <f t="shared" si="12"/>
        <v/>
      </c>
    </row>
    <row r="90" spans="1:19" ht="17.5">
      <c r="A90" s="160">
        <v>60</v>
      </c>
      <c r="B90" s="6"/>
      <c r="C90" s="78"/>
      <c r="D90" s="78"/>
      <c r="E90" s="78"/>
      <c r="F90" s="78"/>
      <c r="G90" s="169"/>
      <c r="H90" s="79"/>
      <c r="I90" s="80"/>
      <c r="J90" s="177" t="str">
        <f t="shared" si="7"/>
        <v/>
      </c>
      <c r="K90" s="208" t="str">
        <f t="shared" si="8"/>
        <v/>
      </c>
      <c r="L90" s="81" t="str">
        <f t="shared" si="13"/>
        <v/>
      </c>
      <c r="M90" s="175"/>
      <c r="N90" s="161" t="str">
        <f t="shared" si="14"/>
        <v/>
      </c>
      <c r="O90" s="82" t="str">
        <f t="shared" si="15"/>
        <v/>
      </c>
      <c r="P90" s="83" t="str">
        <f t="shared" si="9"/>
        <v/>
      </c>
      <c r="Q90" s="83" t="str">
        <f t="shared" si="10"/>
        <v/>
      </c>
      <c r="R90" s="83" t="str">
        <f t="shared" si="11"/>
        <v/>
      </c>
      <c r="S90" s="82" t="str">
        <f t="shared" si="12"/>
        <v/>
      </c>
    </row>
    <row r="91" spans="1:19" ht="17.5">
      <c r="A91" s="160">
        <v>61</v>
      </c>
      <c r="B91" s="6"/>
      <c r="C91" s="78"/>
      <c r="D91" s="78"/>
      <c r="E91" s="78"/>
      <c r="F91" s="78"/>
      <c r="G91" s="169"/>
      <c r="H91" s="79"/>
      <c r="I91" s="80"/>
      <c r="J91" s="177" t="str">
        <f t="shared" si="7"/>
        <v/>
      </c>
      <c r="K91" s="208" t="str">
        <f t="shared" si="8"/>
        <v/>
      </c>
      <c r="L91" s="81" t="str">
        <f t="shared" si="13"/>
        <v/>
      </c>
      <c r="M91" s="175"/>
      <c r="N91" s="161" t="str">
        <f t="shared" si="14"/>
        <v/>
      </c>
      <c r="O91" s="82" t="str">
        <f t="shared" si="15"/>
        <v/>
      </c>
      <c r="P91" s="83" t="str">
        <f t="shared" si="9"/>
        <v/>
      </c>
      <c r="Q91" s="83" t="str">
        <f t="shared" si="10"/>
        <v/>
      </c>
      <c r="R91" s="83" t="str">
        <f t="shared" si="11"/>
        <v/>
      </c>
      <c r="S91" s="82" t="str">
        <f t="shared" si="12"/>
        <v/>
      </c>
    </row>
    <row r="92" spans="1:19" ht="17.5">
      <c r="A92" s="160">
        <v>62</v>
      </c>
      <c r="B92" s="6"/>
      <c r="C92" s="78"/>
      <c r="D92" s="78"/>
      <c r="E92" s="78"/>
      <c r="F92" s="78"/>
      <c r="G92" s="169"/>
      <c r="H92" s="79"/>
      <c r="I92" s="80"/>
      <c r="J92" s="177" t="str">
        <f t="shared" si="7"/>
        <v/>
      </c>
      <c r="K92" s="208" t="str">
        <f t="shared" si="8"/>
        <v/>
      </c>
      <c r="L92" s="81" t="str">
        <f t="shared" si="13"/>
        <v/>
      </c>
      <c r="M92" s="175"/>
      <c r="N92" s="161" t="str">
        <f t="shared" si="14"/>
        <v/>
      </c>
      <c r="O92" s="82" t="str">
        <f t="shared" si="15"/>
        <v/>
      </c>
      <c r="P92" s="83" t="str">
        <f t="shared" si="9"/>
        <v/>
      </c>
      <c r="Q92" s="83" t="str">
        <f t="shared" si="10"/>
        <v/>
      </c>
      <c r="R92" s="83" t="str">
        <f t="shared" si="11"/>
        <v/>
      </c>
      <c r="S92" s="82" t="str">
        <f t="shared" si="12"/>
        <v/>
      </c>
    </row>
    <row r="93" spans="1:19" ht="17.5">
      <c r="A93" s="160">
        <v>63</v>
      </c>
      <c r="B93" s="6"/>
      <c r="C93" s="78"/>
      <c r="D93" s="78"/>
      <c r="E93" s="78"/>
      <c r="F93" s="78"/>
      <c r="G93" s="169"/>
      <c r="H93" s="79"/>
      <c r="I93" s="80"/>
      <c r="J93" s="177" t="str">
        <f t="shared" si="7"/>
        <v/>
      </c>
      <c r="K93" s="208" t="str">
        <f t="shared" si="8"/>
        <v/>
      </c>
      <c r="L93" s="81" t="str">
        <f t="shared" si="13"/>
        <v/>
      </c>
      <c r="M93" s="175"/>
      <c r="N93" s="161" t="str">
        <f t="shared" si="14"/>
        <v/>
      </c>
      <c r="O93" s="82" t="str">
        <f t="shared" si="15"/>
        <v/>
      </c>
      <c r="P93" s="83" t="str">
        <f t="shared" si="9"/>
        <v/>
      </c>
      <c r="Q93" s="83" t="str">
        <f t="shared" si="10"/>
        <v/>
      </c>
      <c r="R93" s="83" t="str">
        <f t="shared" si="11"/>
        <v/>
      </c>
      <c r="S93" s="82" t="str">
        <f t="shared" si="12"/>
        <v/>
      </c>
    </row>
    <row r="94" spans="1:19" ht="17.5">
      <c r="A94" s="160">
        <v>64</v>
      </c>
      <c r="B94" s="6"/>
      <c r="C94" s="78"/>
      <c r="D94" s="78"/>
      <c r="E94" s="78"/>
      <c r="F94" s="78"/>
      <c r="G94" s="169"/>
      <c r="H94" s="79"/>
      <c r="I94" s="80"/>
      <c r="J94" s="177" t="str">
        <f t="shared" si="7"/>
        <v/>
      </c>
      <c r="K94" s="208" t="str">
        <f t="shared" si="8"/>
        <v/>
      </c>
      <c r="L94" s="81" t="str">
        <f t="shared" si="13"/>
        <v/>
      </c>
      <c r="M94" s="175"/>
      <c r="N94" s="161" t="str">
        <f t="shared" si="14"/>
        <v/>
      </c>
      <c r="O94" s="82" t="str">
        <f t="shared" si="15"/>
        <v/>
      </c>
      <c r="P94" s="83" t="str">
        <f t="shared" si="9"/>
        <v/>
      </c>
      <c r="Q94" s="83" t="str">
        <f t="shared" si="10"/>
        <v/>
      </c>
      <c r="R94" s="83" t="str">
        <f t="shared" si="11"/>
        <v/>
      </c>
      <c r="S94" s="82" t="str">
        <f t="shared" si="12"/>
        <v/>
      </c>
    </row>
    <row r="95" spans="1:19" ht="17.5">
      <c r="A95" s="160">
        <v>65</v>
      </c>
      <c r="B95" s="6"/>
      <c r="C95" s="78"/>
      <c r="D95" s="78"/>
      <c r="E95" s="78"/>
      <c r="F95" s="78"/>
      <c r="G95" s="169"/>
      <c r="H95" s="79"/>
      <c r="I95" s="80"/>
      <c r="J95" s="177" t="str">
        <f t="shared" si="7"/>
        <v/>
      </c>
      <c r="K95" s="208" t="str">
        <f t="shared" si="8"/>
        <v/>
      </c>
      <c r="L95" s="81" t="str">
        <f t="shared" ref="L95:L130" si="16">IF(AND($E$9&lt;&gt;"",H95&lt;&gt;"",I95&lt;&gt;"",$E$9=H95),I95,"")</f>
        <v/>
      </c>
      <c r="M95" s="175"/>
      <c r="N95" s="161" t="str">
        <f t="shared" ref="N95:N130" si="17">IF(OR(I95="",L95=""),"",L95/I95)</f>
        <v/>
      </c>
      <c r="O95" s="82" t="str">
        <f t="shared" ref="O95:O130" si="18">IF(AND(E95="Allowance",G95=""),"Error1",IF(AND(E95="Allowance",NOT(ISNUMBER(G95))),"Error2",IF(AND(E95="Allowance",L95&lt;&gt;"",L95&gt;G95*150),"Error3",IF(AND(B95&lt;&gt;"",OR(L95="",NOT(ISNUMBER(L95)),NOT(L95&gt;0))),"Error4",IF(AND(L95&lt;&gt;"",B95=""),"Error5",IF(AND(L95&lt;&gt;"",H95=""),"Error6",""))))))</f>
        <v/>
      </c>
      <c r="P95" s="83" t="str">
        <f t="shared" si="9"/>
        <v/>
      </c>
      <c r="Q95" s="83" t="str">
        <f t="shared" si="10"/>
        <v/>
      </c>
      <c r="R95" s="83" t="str">
        <f t="shared" si="11"/>
        <v/>
      </c>
      <c r="S95" s="82" t="str">
        <f t="shared" si="12"/>
        <v/>
      </c>
    </row>
    <row r="96" spans="1:19" ht="17.5">
      <c r="A96" s="160">
        <v>66</v>
      </c>
      <c r="B96" s="6"/>
      <c r="C96" s="78"/>
      <c r="D96" s="78"/>
      <c r="E96" s="78"/>
      <c r="F96" s="78"/>
      <c r="G96" s="169"/>
      <c r="H96" s="79"/>
      <c r="I96" s="80"/>
      <c r="J96" s="177" t="str">
        <f t="shared" ref="J96:J130" si="19">Q96</f>
        <v/>
      </c>
      <c r="K96" s="208" t="str">
        <f t="shared" ref="K96:K130" si="20">R96</f>
        <v/>
      </c>
      <c r="L96" s="81" t="str">
        <f t="shared" si="16"/>
        <v/>
      </c>
      <c r="M96" s="175"/>
      <c r="N96" s="161" t="str">
        <f t="shared" si="17"/>
        <v/>
      </c>
      <c r="O96" s="82" t="str">
        <f t="shared" si="18"/>
        <v/>
      </c>
      <c r="P96" s="83" t="str">
        <f t="shared" ref="P96:P130" si="21">IF(AND(B96&lt;&gt;"",OR(I96="",NOT(ISNUMBER(I96)),NOT(I96&gt;0))),"Error7",IF(AND(OR(E96="Hotel",E96="Intl.Hotel"),G96=""),"Error8",IF(AND(OR(E96="Hotel",E96="Intl.Hotel"),OR(NOT(ISNUMBER(G96)),NOT(G96&gt;0))),"Error9",IF(AND($E$9&lt;&gt;"",H96&lt;&gt;"",$E$9=H96,OR(N96&gt;1,N96&lt;1)),"Error10",IF(AND(B96&lt;&gt;"",J96&lt;&gt;"",OR(K96="",NOT(ISNUMBER(K96)),NOT(K96&gt;0))),"Error11",IF(AND(B96&lt;&gt;"",K96&lt;&gt;"",J96=""),"Error12",IF(AND(B96&lt;&gt;"",J96&lt;&gt;"",M96="",NOT(OR(E96="Train",E96="Air Ticket",AND(E96="Taxi",F96="VAT electronic general invoice")))),"Error13",IF(AND(B96&lt;&gt;"",E96="Hotel",F96=""),"Error14",""))))))))</f>
        <v/>
      </c>
      <c r="Q96" s="83" t="str">
        <f t="shared" ref="Q96:Q130" si="22">IF(I96="","",IF(OR(E96="Train",E96="Air Ticket"),"9%",IF(AND(E96="Taxi",F96="VAT electronic general invoice"),"3%","")))</f>
        <v/>
      </c>
      <c r="R96" s="83" t="str">
        <f t="shared" ref="R96:R130" si="23">IF(J96="","",IF(OR(E96="Train",E96="Air Ticket",AND(E96="Taxi",F96="VAT electronic general invoice")),ROUND(L96/(1+J96)*J96,2),""))</f>
        <v/>
      </c>
      <c r="S96" s="82" t="str">
        <f t="shared" ref="S96:S130" si="24">IF(AND(E96="Taxi",F96=""),"Error21",IF(AND(E96="Taxi",F96="VAT electronic general invoice",M96=""),"Error22",IF(AND(E96="Taxi",F96="Other invoice",OR(J96&lt;&gt;"",K96&lt;&gt;"")),"Error23",IF(AND(OR(E96="Travel &amp; OT Meal",E96="Internal Meal",E96="External Meal &amp; Activity"),OR(J96&lt;&gt;"",K96&lt;&gt;"")),"Error24",IF(AND(OR(E96="Train",E96="Air Ticket",AND(E96="Taxi",F96="VAT electronic general invoice")),OR(J96&lt;&gt;Q96,K96&lt;&gt;R96)),"Error25","")))))</f>
        <v/>
      </c>
    </row>
    <row r="97" spans="1:19" ht="17.5">
      <c r="A97" s="160">
        <v>67</v>
      </c>
      <c r="B97" s="6"/>
      <c r="C97" s="78"/>
      <c r="D97" s="78"/>
      <c r="E97" s="78"/>
      <c r="F97" s="78"/>
      <c r="G97" s="169"/>
      <c r="H97" s="79"/>
      <c r="I97" s="80"/>
      <c r="J97" s="177" t="str">
        <f t="shared" si="19"/>
        <v/>
      </c>
      <c r="K97" s="208" t="str">
        <f t="shared" si="20"/>
        <v/>
      </c>
      <c r="L97" s="81" t="str">
        <f t="shared" si="16"/>
        <v/>
      </c>
      <c r="M97" s="175"/>
      <c r="N97" s="161" t="str">
        <f t="shared" si="17"/>
        <v/>
      </c>
      <c r="O97" s="82" t="str">
        <f t="shared" si="18"/>
        <v/>
      </c>
      <c r="P97" s="83" t="str">
        <f t="shared" si="21"/>
        <v/>
      </c>
      <c r="Q97" s="83" t="str">
        <f t="shared" si="22"/>
        <v/>
      </c>
      <c r="R97" s="83" t="str">
        <f t="shared" si="23"/>
        <v/>
      </c>
      <c r="S97" s="82" t="str">
        <f t="shared" si="24"/>
        <v/>
      </c>
    </row>
    <row r="98" spans="1:19" ht="17.5">
      <c r="A98" s="160">
        <v>68</v>
      </c>
      <c r="B98" s="6"/>
      <c r="C98" s="78"/>
      <c r="D98" s="78"/>
      <c r="E98" s="78"/>
      <c r="F98" s="78"/>
      <c r="G98" s="169"/>
      <c r="H98" s="79"/>
      <c r="I98" s="80"/>
      <c r="J98" s="177" t="str">
        <f t="shared" si="19"/>
        <v/>
      </c>
      <c r="K98" s="208" t="str">
        <f t="shared" si="20"/>
        <v/>
      </c>
      <c r="L98" s="81" t="str">
        <f t="shared" si="16"/>
        <v/>
      </c>
      <c r="M98" s="175"/>
      <c r="N98" s="161" t="str">
        <f t="shared" si="17"/>
        <v/>
      </c>
      <c r="O98" s="82" t="str">
        <f t="shared" si="18"/>
        <v/>
      </c>
      <c r="P98" s="83" t="str">
        <f t="shared" si="21"/>
        <v/>
      </c>
      <c r="Q98" s="83" t="str">
        <f t="shared" si="22"/>
        <v/>
      </c>
      <c r="R98" s="83" t="str">
        <f t="shared" si="23"/>
        <v/>
      </c>
      <c r="S98" s="82" t="str">
        <f t="shared" si="24"/>
        <v/>
      </c>
    </row>
    <row r="99" spans="1:19" ht="17.5">
      <c r="A99" s="160">
        <v>69</v>
      </c>
      <c r="B99" s="6"/>
      <c r="C99" s="78"/>
      <c r="D99" s="78"/>
      <c r="E99" s="78"/>
      <c r="F99" s="78"/>
      <c r="G99" s="169"/>
      <c r="H99" s="79"/>
      <c r="I99" s="80"/>
      <c r="J99" s="177" t="str">
        <f t="shared" si="19"/>
        <v/>
      </c>
      <c r="K99" s="208" t="str">
        <f t="shared" si="20"/>
        <v/>
      </c>
      <c r="L99" s="81" t="str">
        <f t="shared" si="16"/>
        <v/>
      </c>
      <c r="M99" s="175"/>
      <c r="N99" s="161" t="str">
        <f t="shared" si="17"/>
        <v/>
      </c>
      <c r="O99" s="82" t="str">
        <f t="shared" si="18"/>
        <v/>
      </c>
      <c r="P99" s="83" t="str">
        <f t="shared" si="21"/>
        <v/>
      </c>
      <c r="Q99" s="83" t="str">
        <f t="shared" si="22"/>
        <v/>
      </c>
      <c r="R99" s="83" t="str">
        <f t="shared" si="23"/>
        <v/>
      </c>
      <c r="S99" s="82" t="str">
        <f t="shared" si="24"/>
        <v/>
      </c>
    </row>
    <row r="100" spans="1:19" ht="17.5">
      <c r="A100" s="160">
        <v>70</v>
      </c>
      <c r="B100" s="6"/>
      <c r="C100" s="78"/>
      <c r="D100" s="78"/>
      <c r="E100" s="78"/>
      <c r="F100" s="78"/>
      <c r="G100" s="169"/>
      <c r="H100" s="79"/>
      <c r="I100" s="80"/>
      <c r="J100" s="177" t="str">
        <f t="shared" si="19"/>
        <v/>
      </c>
      <c r="K100" s="208" t="str">
        <f t="shared" si="20"/>
        <v/>
      </c>
      <c r="L100" s="81" t="str">
        <f t="shared" si="16"/>
        <v/>
      </c>
      <c r="M100" s="175"/>
      <c r="N100" s="161" t="str">
        <f t="shared" si="17"/>
        <v/>
      </c>
      <c r="O100" s="82" t="str">
        <f t="shared" si="18"/>
        <v/>
      </c>
      <c r="P100" s="83" t="str">
        <f t="shared" si="21"/>
        <v/>
      </c>
      <c r="Q100" s="83" t="str">
        <f t="shared" si="22"/>
        <v/>
      </c>
      <c r="R100" s="83" t="str">
        <f t="shared" si="23"/>
        <v/>
      </c>
      <c r="S100" s="82" t="str">
        <f t="shared" si="24"/>
        <v/>
      </c>
    </row>
    <row r="101" spans="1:19" ht="17.5">
      <c r="A101" s="160">
        <v>71</v>
      </c>
      <c r="B101" s="6"/>
      <c r="C101" s="78"/>
      <c r="D101" s="78"/>
      <c r="E101" s="78"/>
      <c r="F101" s="78"/>
      <c r="G101" s="169"/>
      <c r="H101" s="79"/>
      <c r="I101" s="80"/>
      <c r="J101" s="177" t="str">
        <f t="shared" si="19"/>
        <v/>
      </c>
      <c r="K101" s="208" t="str">
        <f t="shared" si="20"/>
        <v/>
      </c>
      <c r="L101" s="81" t="str">
        <f t="shared" si="16"/>
        <v/>
      </c>
      <c r="M101" s="175"/>
      <c r="N101" s="161" t="str">
        <f t="shared" si="17"/>
        <v/>
      </c>
      <c r="O101" s="82" t="str">
        <f t="shared" si="18"/>
        <v/>
      </c>
      <c r="P101" s="83" t="str">
        <f t="shared" si="21"/>
        <v/>
      </c>
      <c r="Q101" s="83" t="str">
        <f t="shared" si="22"/>
        <v/>
      </c>
      <c r="R101" s="83" t="str">
        <f t="shared" si="23"/>
        <v/>
      </c>
      <c r="S101" s="82" t="str">
        <f t="shared" si="24"/>
        <v/>
      </c>
    </row>
    <row r="102" spans="1:19" ht="17.5">
      <c r="A102" s="160">
        <v>72</v>
      </c>
      <c r="B102" s="6"/>
      <c r="C102" s="78"/>
      <c r="D102" s="78"/>
      <c r="E102" s="78"/>
      <c r="F102" s="78"/>
      <c r="G102" s="169"/>
      <c r="H102" s="79"/>
      <c r="I102" s="80"/>
      <c r="J102" s="177" t="str">
        <f t="shared" si="19"/>
        <v/>
      </c>
      <c r="K102" s="208" t="str">
        <f t="shared" si="20"/>
        <v/>
      </c>
      <c r="L102" s="81" t="str">
        <f t="shared" si="16"/>
        <v/>
      </c>
      <c r="M102" s="175"/>
      <c r="N102" s="161" t="str">
        <f t="shared" si="17"/>
        <v/>
      </c>
      <c r="O102" s="82" t="str">
        <f t="shared" si="18"/>
        <v/>
      </c>
      <c r="P102" s="83" t="str">
        <f t="shared" si="21"/>
        <v/>
      </c>
      <c r="Q102" s="83" t="str">
        <f t="shared" si="22"/>
        <v/>
      </c>
      <c r="R102" s="83" t="str">
        <f t="shared" si="23"/>
        <v/>
      </c>
      <c r="S102" s="82" t="str">
        <f t="shared" si="24"/>
        <v/>
      </c>
    </row>
    <row r="103" spans="1:19" ht="17.5">
      <c r="A103" s="160">
        <v>73</v>
      </c>
      <c r="B103" s="6"/>
      <c r="C103" s="78"/>
      <c r="D103" s="78"/>
      <c r="E103" s="78"/>
      <c r="F103" s="78"/>
      <c r="G103" s="169"/>
      <c r="H103" s="79"/>
      <c r="I103" s="80"/>
      <c r="J103" s="177" t="str">
        <f t="shared" si="19"/>
        <v/>
      </c>
      <c r="K103" s="208" t="str">
        <f t="shared" si="20"/>
        <v/>
      </c>
      <c r="L103" s="81" t="str">
        <f t="shared" si="16"/>
        <v/>
      </c>
      <c r="M103" s="175"/>
      <c r="N103" s="161" t="str">
        <f t="shared" si="17"/>
        <v/>
      </c>
      <c r="O103" s="82" t="str">
        <f t="shared" si="18"/>
        <v/>
      </c>
      <c r="P103" s="83" t="str">
        <f t="shared" si="21"/>
        <v/>
      </c>
      <c r="Q103" s="83" t="str">
        <f t="shared" si="22"/>
        <v/>
      </c>
      <c r="R103" s="83" t="str">
        <f t="shared" si="23"/>
        <v/>
      </c>
      <c r="S103" s="82" t="str">
        <f t="shared" si="24"/>
        <v/>
      </c>
    </row>
    <row r="104" spans="1:19" ht="17.5">
      <c r="A104" s="160">
        <v>74</v>
      </c>
      <c r="B104" s="6"/>
      <c r="C104" s="78"/>
      <c r="D104" s="78"/>
      <c r="E104" s="78"/>
      <c r="F104" s="78"/>
      <c r="G104" s="169"/>
      <c r="H104" s="79"/>
      <c r="I104" s="80"/>
      <c r="J104" s="177" t="str">
        <f t="shared" si="19"/>
        <v/>
      </c>
      <c r="K104" s="208" t="str">
        <f t="shared" si="20"/>
        <v/>
      </c>
      <c r="L104" s="81" t="str">
        <f t="shared" si="16"/>
        <v/>
      </c>
      <c r="M104" s="175"/>
      <c r="N104" s="161" t="str">
        <f t="shared" si="17"/>
        <v/>
      </c>
      <c r="O104" s="82" t="str">
        <f t="shared" si="18"/>
        <v/>
      </c>
      <c r="P104" s="83" t="str">
        <f t="shared" si="21"/>
        <v/>
      </c>
      <c r="Q104" s="83" t="str">
        <f t="shared" si="22"/>
        <v/>
      </c>
      <c r="R104" s="83" t="str">
        <f t="shared" si="23"/>
        <v/>
      </c>
      <c r="S104" s="82" t="str">
        <f t="shared" si="24"/>
        <v/>
      </c>
    </row>
    <row r="105" spans="1:19" ht="17.5">
      <c r="A105" s="160">
        <v>75</v>
      </c>
      <c r="B105" s="6"/>
      <c r="C105" s="78"/>
      <c r="D105" s="78"/>
      <c r="E105" s="78"/>
      <c r="F105" s="78"/>
      <c r="G105" s="169"/>
      <c r="H105" s="79"/>
      <c r="I105" s="80"/>
      <c r="J105" s="177" t="str">
        <f t="shared" si="19"/>
        <v/>
      </c>
      <c r="K105" s="208" t="str">
        <f t="shared" si="20"/>
        <v/>
      </c>
      <c r="L105" s="81" t="str">
        <f t="shared" si="16"/>
        <v/>
      </c>
      <c r="M105" s="175"/>
      <c r="N105" s="161" t="str">
        <f t="shared" si="17"/>
        <v/>
      </c>
      <c r="O105" s="82" t="str">
        <f t="shared" si="18"/>
        <v/>
      </c>
      <c r="P105" s="83" t="str">
        <f t="shared" si="21"/>
        <v/>
      </c>
      <c r="Q105" s="83" t="str">
        <f t="shared" si="22"/>
        <v/>
      </c>
      <c r="R105" s="83" t="str">
        <f t="shared" si="23"/>
        <v/>
      </c>
      <c r="S105" s="82" t="str">
        <f t="shared" si="24"/>
        <v/>
      </c>
    </row>
    <row r="106" spans="1:19" ht="17.5">
      <c r="A106" s="160">
        <v>76</v>
      </c>
      <c r="B106" s="6"/>
      <c r="C106" s="78"/>
      <c r="D106" s="78"/>
      <c r="E106" s="78"/>
      <c r="F106" s="78"/>
      <c r="G106" s="169"/>
      <c r="H106" s="79"/>
      <c r="I106" s="80"/>
      <c r="J106" s="177" t="str">
        <f t="shared" si="19"/>
        <v/>
      </c>
      <c r="K106" s="208" t="str">
        <f t="shared" si="20"/>
        <v/>
      </c>
      <c r="L106" s="81" t="str">
        <f t="shared" si="16"/>
        <v/>
      </c>
      <c r="M106" s="175"/>
      <c r="N106" s="161" t="str">
        <f t="shared" si="17"/>
        <v/>
      </c>
      <c r="O106" s="82" t="str">
        <f t="shared" si="18"/>
        <v/>
      </c>
      <c r="P106" s="83" t="str">
        <f t="shared" si="21"/>
        <v/>
      </c>
      <c r="Q106" s="83" t="str">
        <f t="shared" si="22"/>
        <v/>
      </c>
      <c r="R106" s="83" t="str">
        <f t="shared" si="23"/>
        <v/>
      </c>
      <c r="S106" s="82" t="str">
        <f t="shared" si="24"/>
        <v/>
      </c>
    </row>
    <row r="107" spans="1:19" ht="17.5">
      <c r="A107" s="160">
        <v>77</v>
      </c>
      <c r="B107" s="6"/>
      <c r="C107" s="78"/>
      <c r="D107" s="78"/>
      <c r="E107" s="78"/>
      <c r="F107" s="78"/>
      <c r="G107" s="169"/>
      <c r="H107" s="79"/>
      <c r="I107" s="80"/>
      <c r="J107" s="177" t="str">
        <f t="shared" si="19"/>
        <v/>
      </c>
      <c r="K107" s="208" t="str">
        <f t="shared" si="20"/>
        <v/>
      </c>
      <c r="L107" s="81" t="str">
        <f t="shared" si="16"/>
        <v/>
      </c>
      <c r="M107" s="175"/>
      <c r="N107" s="161" t="str">
        <f t="shared" si="17"/>
        <v/>
      </c>
      <c r="O107" s="82" t="str">
        <f t="shared" si="18"/>
        <v/>
      </c>
      <c r="P107" s="83" t="str">
        <f t="shared" si="21"/>
        <v/>
      </c>
      <c r="Q107" s="83" t="str">
        <f t="shared" si="22"/>
        <v/>
      </c>
      <c r="R107" s="83" t="str">
        <f t="shared" si="23"/>
        <v/>
      </c>
      <c r="S107" s="82" t="str">
        <f t="shared" si="24"/>
        <v/>
      </c>
    </row>
    <row r="108" spans="1:19" ht="17.5">
      <c r="A108" s="160">
        <v>78</v>
      </c>
      <c r="B108" s="6"/>
      <c r="C108" s="78"/>
      <c r="D108" s="78"/>
      <c r="E108" s="78"/>
      <c r="F108" s="78"/>
      <c r="G108" s="169"/>
      <c r="H108" s="79"/>
      <c r="I108" s="80"/>
      <c r="J108" s="177" t="str">
        <f t="shared" si="19"/>
        <v/>
      </c>
      <c r="K108" s="208" t="str">
        <f t="shared" si="20"/>
        <v/>
      </c>
      <c r="L108" s="81" t="str">
        <f t="shared" si="16"/>
        <v/>
      </c>
      <c r="M108" s="175"/>
      <c r="N108" s="161" t="str">
        <f t="shared" si="17"/>
        <v/>
      </c>
      <c r="O108" s="82" t="str">
        <f t="shared" si="18"/>
        <v/>
      </c>
      <c r="P108" s="83" t="str">
        <f t="shared" si="21"/>
        <v/>
      </c>
      <c r="Q108" s="83" t="str">
        <f t="shared" si="22"/>
        <v/>
      </c>
      <c r="R108" s="83" t="str">
        <f t="shared" si="23"/>
        <v/>
      </c>
      <c r="S108" s="82" t="str">
        <f t="shared" si="24"/>
        <v/>
      </c>
    </row>
    <row r="109" spans="1:19" ht="17.5">
      <c r="A109" s="160">
        <v>79</v>
      </c>
      <c r="B109" s="6"/>
      <c r="C109" s="78"/>
      <c r="D109" s="78"/>
      <c r="E109" s="78"/>
      <c r="F109" s="78"/>
      <c r="G109" s="169"/>
      <c r="H109" s="79"/>
      <c r="I109" s="80"/>
      <c r="J109" s="177" t="str">
        <f t="shared" si="19"/>
        <v/>
      </c>
      <c r="K109" s="208" t="str">
        <f t="shared" si="20"/>
        <v/>
      </c>
      <c r="L109" s="81" t="str">
        <f t="shared" si="16"/>
        <v/>
      </c>
      <c r="M109" s="175"/>
      <c r="N109" s="161" t="str">
        <f t="shared" si="17"/>
        <v/>
      </c>
      <c r="O109" s="82" t="str">
        <f t="shared" si="18"/>
        <v/>
      </c>
      <c r="P109" s="83" t="str">
        <f t="shared" si="21"/>
        <v/>
      </c>
      <c r="Q109" s="83" t="str">
        <f t="shared" si="22"/>
        <v/>
      </c>
      <c r="R109" s="83" t="str">
        <f t="shared" si="23"/>
        <v/>
      </c>
      <c r="S109" s="82" t="str">
        <f t="shared" si="24"/>
        <v/>
      </c>
    </row>
    <row r="110" spans="1:19" ht="17.5">
      <c r="A110" s="160">
        <v>80</v>
      </c>
      <c r="B110" s="6"/>
      <c r="C110" s="78"/>
      <c r="D110" s="78"/>
      <c r="E110" s="78"/>
      <c r="F110" s="78"/>
      <c r="G110" s="169"/>
      <c r="H110" s="79"/>
      <c r="I110" s="80"/>
      <c r="J110" s="177" t="str">
        <f t="shared" si="19"/>
        <v/>
      </c>
      <c r="K110" s="208" t="str">
        <f t="shared" si="20"/>
        <v/>
      </c>
      <c r="L110" s="81" t="str">
        <f t="shared" si="16"/>
        <v/>
      </c>
      <c r="M110" s="175"/>
      <c r="N110" s="161" t="str">
        <f t="shared" si="17"/>
        <v/>
      </c>
      <c r="O110" s="82" t="str">
        <f t="shared" si="18"/>
        <v/>
      </c>
      <c r="P110" s="83" t="str">
        <f t="shared" si="21"/>
        <v/>
      </c>
      <c r="Q110" s="83" t="str">
        <f t="shared" si="22"/>
        <v/>
      </c>
      <c r="R110" s="83" t="str">
        <f t="shared" si="23"/>
        <v/>
      </c>
      <c r="S110" s="82" t="str">
        <f t="shared" si="24"/>
        <v/>
      </c>
    </row>
    <row r="111" spans="1:19" ht="17.5">
      <c r="A111" s="160">
        <v>81</v>
      </c>
      <c r="B111" s="6"/>
      <c r="C111" s="78"/>
      <c r="D111" s="78"/>
      <c r="E111" s="78"/>
      <c r="F111" s="78"/>
      <c r="G111" s="169"/>
      <c r="H111" s="79"/>
      <c r="I111" s="80"/>
      <c r="J111" s="177" t="str">
        <f t="shared" si="19"/>
        <v/>
      </c>
      <c r="K111" s="208" t="str">
        <f t="shared" si="20"/>
        <v/>
      </c>
      <c r="L111" s="81" t="str">
        <f t="shared" si="16"/>
        <v/>
      </c>
      <c r="M111" s="175"/>
      <c r="N111" s="161" t="str">
        <f t="shared" si="17"/>
        <v/>
      </c>
      <c r="O111" s="82" t="str">
        <f t="shared" si="18"/>
        <v/>
      </c>
      <c r="P111" s="83" t="str">
        <f t="shared" si="21"/>
        <v/>
      </c>
      <c r="Q111" s="83" t="str">
        <f t="shared" si="22"/>
        <v/>
      </c>
      <c r="R111" s="83" t="str">
        <f t="shared" si="23"/>
        <v/>
      </c>
      <c r="S111" s="82" t="str">
        <f t="shared" si="24"/>
        <v/>
      </c>
    </row>
    <row r="112" spans="1:19" ht="17.5">
      <c r="A112" s="160">
        <v>82</v>
      </c>
      <c r="B112" s="6"/>
      <c r="C112" s="78"/>
      <c r="D112" s="78"/>
      <c r="E112" s="78"/>
      <c r="F112" s="78"/>
      <c r="G112" s="169"/>
      <c r="H112" s="79"/>
      <c r="I112" s="80"/>
      <c r="J112" s="177" t="str">
        <f t="shared" si="19"/>
        <v/>
      </c>
      <c r="K112" s="208" t="str">
        <f t="shared" si="20"/>
        <v/>
      </c>
      <c r="L112" s="81" t="str">
        <f t="shared" si="16"/>
        <v/>
      </c>
      <c r="M112" s="175"/>
      <c r="N112" s="161" t="str">
        <f t="shared" si="17"/>
        <v/>
      </c>
      <c r="O112" s="82" t="str">
        <f t="shared" si="18"/>
        <v/>
      </c>
      <c r="P112" s="83" t="str">
        <f t="shared" si="21"/>
        <v/>
      </c>
      <c r="Q112" s="83" t="str">
        <f t="shared" si="22"/>
        <v/>
      </c>
      <c r="R112" s="83" t="str">
        <f t="shared" si="23"/>
        <v/>
      </c>
      <c r="S112" s="82" t="str">
        <f t="shared" si="24"/>
        <v/>
      </c>
    </row>
    <row r="113" spans="1:19" ht="17.5">
      <c r="A113" s="160">
        <v>83</v>
      </c>
      <c r="B113" s="6"/>
      <c r="C113" s="78"/>
      <c r="D113" s="78"/>
      <c r="E113" s="78"/>
      <c r="F113" s="78"/>
      <c r="G113" s="169"/>
      <c r="H113" s="79"/>
      <c r="I113" s="80"/>
      <c r="J113" s="177" t="str">
        <f t="shared" si="19"/>
        <v/>
      </c>
      <c r="K113" s="208" t="str">
        <f t="shared" si="20"/>
        <v/>
      </c>
      <c r="L113" s="81" t="str">
        <f t="shared" si="16"/>
        <v/>
      </c>
      <c r="M113" s="175"/>
      <c r="N113" s="161" t="str">
        <f t="shared" si="17"/>
        <v/>
      </c>
      <c r="O113" s="82" t="str">
        <f t="shared" si="18"/>
        <v/>
      </c>
      <c r="P113" s="83" t="str">
        <f t="shared" si="21"/>
        <v/>
      </c>
      <c r="Q113" s="83" t="str">
        <f t="shared" si="22"/>
        <v/>
      </c>
      <c r="R113" s="83" t="str">
        <f t="shared" si="23"/>
        <v/>
      </c>
      <c r="S113" s="82" t="str">
        <f t="shared" si="24"/>
        <v/>
      </c>
    </row>
    <row r="114" spans="1:19" ht="17.5">
      <c r="A114" s="160">
        <v>84</v>
      </c>
      <c r="B114" s="6"/>
      <c r="C114" s="78"/>
      <c r="D114" s="78"/>
      <c r="E114" s="78"/>
      <c r="F114" s="78"/>
      <c r="G114" s="169"/>
      <c r="H114" s="79"/>
      <c r="I114" s="80"/>
      <c r="J114" s="177" t="str">
        <f t="shared" si="19"/>
        <v/>
      </c>
      <c r="K114" s="208" t="str">
        <f t="shared" si="20"/>
        <v/>
      </c>
      <c r="L114" s="81" t="str">
        <f t="shared" si="16"/>
        <v/>
      </c>
      <c r="M114" s="175"/>
      <c r="N114" s="161" t="str">
        <f t="shared" si="17"/>
        <v/>
      </c>
      <c r="O114" s="82" t="str">
        <f t="shared" si="18"/>
        <v/>
      </c>
      <c r="P114" s="83" t="str">
        <f t="shared" si="21"/>
        <v/>
      </c>
      <c r="Q114" s="83" t="str">
        <f t="shared" si="22"/>
        <v/>
      </c>
      <c r="R114" s="83" t="str">
        <f t="shared" si="23"/>
        <v/>
      </c>
      <c r="S114" s="82" t="str">
        <f t="shared" si="24"/>
        <v/>
      </c>
    </row>
    <row r="115" spans="1:19" ht="17.5">
      <c r="A115" s="160">
        <v>85</v>
      </c>
      <c r="B115" s="6"/>
      <c r="C115" s="78"/>
      <c r="D115" s="78"/>
      <c r="E115" s="78"/>
      <c r="F115" s="78"/>
      <c r="G115" s="169"/>
      <c r="H115" s="79"/>
      <c r="I115" s="80"/>
      <c r="J115" s="177" t="str">
        <f t="shared" si="19"/>
        <v/>
      </c>
      <c r="K115" s="208" t="str">
        <f t="shared" si="20"/>
        <v/>
      </c>
      <c r="L115" s="81" t="str">
        <f t="shared" si="16"/>
        <v/>
      </c>
      <c r="M115" s="175"/>
      <c r="N115" s="161" t="str">
        <f t="shared" si="17"/>
        <v/>
      </c>
      <c r="O115" s="82" t="str">
        <f t="shared" si="18"/>
        <v/>
      </c>
      <c r="P115" s="83" t="str">
        <f t="shared" si="21"/>
        <v/>
      </c>
      <c r="Q115" s="83" t="str">
        <f t="shared" si="22"/>
        <v/>
      </c>
      <c r="R115" s="83" t="str">
        <f t="shared" si="23"/>
        <v/>
      </c>
      <c r="S115" s="82" t="str">
        <f t="shared" si="24"/>
        <v/>
      </c>
    </row>
    <row r="116" spans="1:19" ht="17.5">
      <c r="A116" s="160">
        <v>86</v>
      </c>
      <c r="B116" s="6"/>
      <c r="C116" s="78"/>
      <c r="D116" s="78"/>
      <c r="E116" s="78"/>
      <c r="F116" s="78"/>
      <c r="G116" s="169"/>
      <c r="H116" s="79"/>
      <c r="I116" s="80"/>
      <c r="J116" s="177" t="str">
        <f t="shared" si="19"/>
        <v/>
      </c>
      <c r="K116" s="208" t="str">
        <f t="shared" si="20"/>
        <v/>
      </c>
      <c r="L116" s="81" t="str">
        <f t="shared" si="16"/>
        <v/>
      </c>
      <c r="M116" s="175"/>
      <c r="N116" s="161" t="str">
        <f t="shared" si="17"/>
        <v/>
      </c>
      <c r="O116" s="82" t="str">
        <f t="shared" si="18"/>
        <v/>
      </c>
      <c r="P116" s="83" t="str">
        <f t="shared" si="21"/>
        <v/>
      </c>
      <c r="Q116" s="83" t="str">
        <f t="shared" si="22"/>
        <v/>
      </c>
      <c r="R116" s="83" t="str">
        <f t="shared" si="23"/>
        <v/>
      </c>
      <c r="S116" s="82" t="str">
        <f t="shared" si="24"/>
        <v/>
      </c>
    </row>
    <row r="117" spans="1:19" ht="17.5">
      <c r="A117" s="160">
        <v>87</v>
      </c>
      <c r="B117" s="6"/>
      <c r="C117" s="78"/>
      <c r="D117" s="78"/>
      <c r="E117" s="78"/>
      <c r="F117" s="78"/>
      <c r="G117" s="169"/>
      <c r="H117" s="79"/>
      <c r="I117" s="80"/>
      <c r="J117" s="177" t="str">
        <f t="shared" si="19"/>
        <v/>
      </c>
      <c r="K117" s="208" t="str">
        <f t="shared" si="20"/>
        <v/>
      </c>
      <c r="L117" s="81" t="str">
        <f t="shared" si="16"/>
        <v/>
      </c>
      <c r="M117" s="175"/>
      <c r="N117" s="161" t="str">
        <f t="shared" si="17"/>
        <v/>
      </c>
      <c r="O117" s="82" t="str">
        <f t="shared" si="18"/>
        <v/>
      </c>
      <c r="P117" s="83" t="str">
        <f t="shared" si="21"/>
        <v/>
      </c>
      <c r="Q117" s="83" t="str">
        <f t="shared" si="22"/>
        <v/>
      </c>
      <c r="R117" s="83" t="str">
        <f t="shared" si="23"/>
        <v/>
      </c>
      <c r="S117" s="82" t="str">
        <f t="shared" si="24"/>
        <v/>
      </c>
    </row>
    <row r="118" spans="1:19" ht="17.5">
      <c r="A118" s="160">
        <v>88</v>
      </c>
      <c r="B118" s="6"/>
      <c r="C118" s="78"/>
      <c r="D118" s="78"/>
      <c r="E118" s="78"/>
      <c r="F118" s="78"/>
      <c r="G118" s="169"/>
      <c r="H118" s="79"/>
      <c r="I118" s="80"/>
      <c r="J118" s="177" t="str">
        <f t="shared" si="19"/>
        <v/>
      </c>
      <c r="K118" s="208" t="str">
        <f t="shared" si="20"/>
        <v/>
      </c>
      <c r="L118" s="81" t="str">
        <f t="shared" si="16"/>
        <v/>
      </c>
      <c r="M118" s="175"/>
      <c r="N118" s="161" t="str">
        <f t="shared" si="17"/>
        <v/>
      </c>
      <c r="O118" s="82" t="str">
        <f t="shared" si="18"/>
        <v/>
      </c>
      <c r="P118" s="83" t="str">
        <f t="shared" si="21"/>
        <v/>
      </c>
      <c r="Q118" s="83" t="str">
        <f t="shared" si="22"/>
        <v/>
      </c>
      <c r="R118" s="83" t="str">
        <f t="shared" si="23"/>
        <v/>
      </c>
      <c r="S118" s="82" t="str">
        <f t="shared" si="24"/>
        <v/>
      </c>
    </row>
    <row r="119" spans="1:19" ht="17.5">
      <c r="A119" s="160">
        <v>89</v>
      </c>
      <c r="B119" s="6"/>
      <c r="C119" s="78"/>
      <c r="D119" s="78"/>
      <c r="E119" s="78"/>
      <c r="F119" s="78"/>
      <c r="G119" s="169"/>
      <c r="H119" s="79"/>
      <c r="I119" s="80"/>
      <c r="J119" s="177" t="str">
        <f t="shared" si="19"/>
        <v/>
      </c>
      <c r="K119" s="208" t="str">
        <f t="shared" si="20"/>
        <v/>
      </c>
      <c r="L119" s="81" t="str">
        <f t="shared" si="16"/>
        <v/>
      </c>
      <c r="M119" s="175"/>
      <c r="N119" s="161" t="str">
        <f t="shared" si="17"/>
        <v/>
      </c>
      <c r="O119" s="82" t="str">
        <f t="shared" si="18"/>
        <v/>
      </c>
      <c r="P119" s="83" t="str">
        <f t="shared" si="21"/>
        <v/>
      </c>
      <c r="Q119" s="83" t="str">
        <f t="shared" si="22"/>
        <v/>
      </c>
      <c r="R119" s="83" t="str">
        <f t="shared" si="23"/>
        <v/>
      </c>
      <c r="S119" s="82" t="str">
        <f t="shared" si="24"/>
        <v/>
      </c>
    </row>
    <row r="120" spans="1:19" ht="17.5">
      <c r="A120" s="160">
        <v>90</v>
      </c>
      <c r="B120" s="6"/>
      <c r="C120" s="78"/>
      <c r="D120" s="78"/>
      <c r="E120" s="78"/>
      <c r="F120" s="78"/>
      <c r="G120" s="169"/>
      <c r="H120" s="79"/>
      <c r="I120" s="80"/>
      <c r="J120" s="177" t="str">
        <f t="shared" si="19"/>
        <v/>
      </c>
      <c r="K120" s="208" t="str">
        <f t="shared" si="20"/>
        <v/>
      </c>
      <c r="L120" s="81" t="str">
        <f t="shared" si="16"/>
        <v/>
      </c>
      <c r="M120" s="175"/>
      <c r="N120" s="161" t="str">
        <f t="shared" si="17"/>
        <v/>
      </c>
      <c r="O120" s="82" t="str">
        <f t="shared" si="18"/>
        <v/>
      </c>
      <c r="P120" s="83" t="str">
        <f t="shared" si="21"/>
        <v/>
      </c>
      <c r="Q120" s="83" t="str">
        <f t="shared" si="22"/>
        <v/>
      </c>
      <c r="R120" s="83" t="str">
        <f t="shared" si="23"/>
        <v/>
      </c>
      <c r="S120" s="82" t="str">
        <f t="shared" si="24"/>
        <v/>
      </c>
    </row>
    <row r="121" spans="1:19" ht="17.5">
      <c r="A121" s="160">
        <v>91</v>
      </c>
      <c r="B121" s="6"/>
      <c r="C121" s="78"/>
      <c r="D121" s="78"/>
      <c r="E121" s="78"/>
      <c r="F121" s="78"/>
      <c r="G121" s="169"/>
      <c r="H121" s="79"/>
      <c r="I121" s="80"/>
      <c r="J121" s="177" t="str">
        <f t="shared" si="19"/>
        <v/>
      </c>
      <c r="K121" s="208" t="str">
        <f t="shared" si="20"/>
        <v/>
      </c>
      <c r="L121" s="81" t="str">
        <f t="shared" si="16"/>
        <v/>
      </c>
      <c r="M121" s="175"/>
      <c r="N121" s="161" t="str">
        <f t="shared" si="17"/>
        <v/>
      </c>
      <c r="O121" s="82" t="str">
        <f t="shared" si="18"/>
        <v/>
      </c>
      <c r="P121" s="83" t="str">
        <f t="shared" si="21"/>
        <v/>
      </c>
      <c r="Q121" s="83" t="str">
        <f t="shared" si="22"/>
        <v/>
      </c>
      <c r="R121" s="83" t="str">
        <f t="shared" si="23"/>
        <v/>
      </c>
      <c r="S121" s="82" t="str">
        <f t="shared" si="24"/>
        <v/>
      </c>
    </row>
    <row r="122" spans="1:19" ht="17.5">
      <c r="A122" s="160">
        <v>92</v>
      </c>
      <c r="B122" s="6"/>
      <c r="C122" s="78"/>
      <c r="D122" s="78"/>
      <c r="E122" s="78"/>
      <c r="F122" s="78"/>
      <c r="G122" s="169"/>
      <c r="H122" s="79"/>
      <c r="I122" s="80"/>
      <c r="J122" s="177" t="str">
        <f t="shared" si="19"/>
        <v/>
      </c>
      <c r="K122" s="208" t="str">
        <f t="shared" si="20"/>
        <v/>
      </c>
      <c r="L122" s="81" t="str">
        <f t="shared" si="16"/>
        <v/>
      </c>
      <c r="M122" s="175"/>
      <c r="N122" s="161" t="str">
        <f t="shared" si="17"/>
        <v/>
      </c>
      <c r="O122" s="82" t="str">
        <f t="shared" si="18"/>
        <v/>
      </c>
      <c r="P122" s="83" t="str">
        <f t="shared" si="21"/>
        <v/>
      </c>
      <c r="Q122" s="83" t="str">
        <f t="shared" si="22"/>
        <v/>
      </c>
      <c r="R122" s="83" t="str">
        <f t="shared" si="23"/>
        <v/>
      </c>
      <c r="S122" s="82" t="str">
        <f t="shared" si="24"/>
        <v/>
      </c>
    </row>
    <row r="123" spans="1:19" ht="17.5">
      <c r="A123" s="160">
        <v>93</v>
      </c>
      <c r="B123" s="6"/>
      <c r="C123" s="78"/>
      <c r="D123" s="78"/>
      <c r="E123" s="78"/>
      <c r="F123" s="78"/>
      <c r="G123" s="169"/>
      <c r="H123" s="79"/>
      <c r="I123" s="80"/>
      <c r="J123" s="177" t="str">
        <f t="shared" si="19"/>
        <v/>
      </c>
      <c r="K123" s="208" t="str">
        <f t="shared" si="20"/>
        <v/>
      </c>
      <c r="L123" s="81" t="str">
        <f t="shared" si="16"/>
        <v/>
      </c>
      <c r="M123" s="175"/>
      <c r="N123" s="161" t="str">
        <f t="shared" si="17"/>
        <v/>
      </c>
      <c r="O123" s="82" t="str">
        <f t="shared" si="18"/>
        <v/>
      </c>
      <c r="P123" s="83" t="str">
        <f t="shared" si="21"/>
        <v/>
      </c>
      <c r="Q123" s="83" t="str">
        <f t="shared" si="22"/>
        <v/>
      </c>
      <c r="R123" s="83" t="str">
        <f t="shared" si="23"/>
        <v/>
      </c>
      <c r="S123" s="82" t="str">
        <f t="shared" si="24"/>
        <v/>
      </c>
    </row>
    <row r="124" spans="1:19" ht="17.5">
      <c r="A124" s="160">
        <v>94</v>
      </c>
      <c r="B124" s="6"/>
      <c r="C124" s="78"/>
      <c r="D124" s="78"/>
      <c r="E124" s="78"/>
      <c r="F124" s="78"/>
      <c r="G124" s="169"/>
      <c r="H124" s="79"/>
      <c r="I124" s="80"/>
      <c r="J124" s="177" t="str">
        <f t="shared" si="19"/>
        <v/>
      </c>
      <c r="K124" s="208" t="str">
        <f t="shared" si="20"/>
        <v/>
      </c>
      <c r="L124" s="81" t="str">
        <f t="shared" si="16"/>
        <v/>
      </c>
      <c r="M124" s="175"/>
      <c r="N124" s="161" t="str">
        <f t="shared" si="17"/>
        <v/>
      </c>
      <c r="O124" s="82" t="str">
        <f t="shared" si="18"/>
        <v/>
      </c>
      <c r="P124" s="83" t="str">
        <f t="shared" si="21"/>
        <v/>
      </c>
      <c r="Q124" s="83" t="str">
        <f t="shared" si="22"/>
        <v/>
      </c>
      <c r="R124" s="83" t="str">
        <f t="shared" si="23"/>
        <v/>
      </c>
      <c r="S124" s="82" t="str">
        <f t="shared" si="24"/>
        <v/>
      </c>
    </row>
    <row r="125" spans="1:19" ht="17.5">
      <c r="A125" s="160">
        <v>95</v>
      </c>
      <c r="B125" s="6"/>
      <c r="C125" s="78"/>
      <c r="D125" s="78"/>
      <c r="E125" s="78"/>
      <c r="F125" s="78"/>
      <c r="G125" s="169"/>
      <c r="H125" s="79"/>
      <c r="I125" s="80"/>
      <c r="J125" s="177" t="str">
        <f t="shared" si="19"/>
        <v/>
      </c>
      <c r="K125" s="208" t="str">
        <f t="shared" si="20"/>
        <v/>
      </c>
      <c r="L125" s="81" t="str">
        <f t="shared" si="16"/>
        <v/>
      </c>
      <c r="M125" s="175"/>
      <c r="N125" s="161" t="str">
        <f t="shared" si="17"/>
        <v/>
      </c>
      <c r="O125" s="82" t="str">
        <f t="shared" si="18"/>
        <v/>
      </c>
      <c r="P125" s="83" t="str">
        <f t="shared" si="21"/>
        <v/>
      </c>
      <c r="Q125" s="83" t="str">
        <f t="shared" si="22"/>
        <v/>
      </c>
      <c r="R125" s="83" t="str">
        <f t="shared" si="23"/>
        <v/>
      </c>
      <c r="S125" s="82" t="str">
        <f t="shared" si="24"/>
        <v/>
      </c>
    </row>
    <row r="126" spans="1:19" ht="17.5">
      <c r="A126" s="160">
        <v>96</v>
      </c>
      <c r="B126" s="6"/>
      <c r="C126" s="78"/>
      <c r="D126" s="78"/>
      <c r="E126" s="78"/>
      <c r="F126" s="78"/>
      <c r="G126" s="169"/>
      <c r="H126" s="79"/>
      <c r="I126" s="80"/>
      <c r="J126" s="177" t="str">
        <f t="shared" si="19"/>
        <v/>
      </c>
      <c r="K126" s="208" t="str">
        <f t="shared" si="20"/>
        <v/>
      </c>
      <c r="L126" s="81" t="str">
        <f t="shared" si="16"/>
        <v/>
      </c>
      <c r="M126" s="175"/>
      <c r="N126" s="161" t="str">
        <f t="shared" si="17"/>
        <v/>
      </c>
      <c r="O126" s="82" t="str">
        <f t="shared" si="18"/>
        <v/>
      </c>
      <c r="P126" s="83" t="str">
        <f t="shared" si="21"/>
        <v/>
      </c>
      <c r="Q126" s="83" t="str">
        <f t="shared" si="22"/>
        <v/>
      </c>
      <c r="R126" s="83" t="str">
        <f t="shared" si="23"/>
        <v/>
      </c>
      <c r="S126" s="82" t="str">
        <f t="shared" si="24"/>
        <v/>
      </c>
    </row>
    <row r="127" spans="1:19" ht="17.5">
      <c r="A127" s="160">
        <v>97</v>
      </c>
      <c r="B127" s="6"/>
      <c r="C127" s="78"/>
      <c r="D127" s="78"/>
      <c r="E127" s="78"/>
      <c r="F127" s="78"/>
      <c r="G127" s="169"/>
      <c r="H127" s="79"/>
      <c r="I127" s="80"/>
      <c r="J127" s="177" t="str">
        <f t="shared" si="19"/>
        <v/>
      </c>
      <c r="K127" s="208" t="str">
        <f t="shared" si="20"/>
        <v/>
      </c>
      <c r="L127" s="81" t="str">
        <f t="shared" si="16"/>
        <v/>
      </c>
      <c r="M127" s="175"/>
      <c r="N127" s="161" t="str">
        <f t="shared" si="17"/>
        <v/>
      </c>
      <c r="O127" s="82" t="str">
        <f t="shared" si="18"/>
        <v/>
      </c>
      <c r="P127" s="83" t="str">
        <f t="shared" si="21"/>
        <v/>
      </c>
      <c r="Q127" s="83" t="str">
        <f t="shared" si="22"/>
        <v/>
      </c>
      <c r="R127" s="83" t="str">
        <f t="shared" si="23"/>
        <v/>
      </c>
      <c r="S127" s="82" t="str">
        <f t="shared" si="24"/>
        <v/>
      </c>
    </row>
    <row r="128" spans="1:19" ht="17.5">
      <c r="A128" s="160">
        <v>98</v>
      </c>
      <c r="B128" s="6"/>
      <c r="C128" s="78"/>
      <c r="D128" s="78"/>
      <c r="E128" s="78"/>
      <c r="F128" s="78"/>
      <c r="G128" s="169"/>
      <c r="H128" s="79"/>
      <c r="I128" s="80"/>
      <c r="J128" s="177" t="str">
        <f t="shared" si="19"/>
        <v/>
      </c>
      <c r="K128" s="208" t="str">
        <f t="shared" si="20"/>
        <v/>
      </c>
      <c r="L128" s="81" t="str">
        <f t="shared" si="16"/>
        <v/>
      </c>
      <c r="M128" s="175"/>
      <c r="N128" s="161" t="str">
        <f t="shared" si="17"/>
        <v/>
      </c>
      <c r="O128" s="82" t="str">
        <f t="shared" si="18"/>
        <v/>
      </c>
      <c r="P128" s="83" t="str">
        <f t="shared" si="21"/>
        <v/>
      </c>
      <c r="Q128" s="83" t="str">
        <f t="shared" si="22"/>
        <v/>
      </c>
      <c r="R128" s="83" t="str">
        <f t="shared" si="23"/>
        <v/>
      </c>
      <c r="S128" s="82" t="str">
        <f t="shared" si="24"/>
        <v/>
      </c>
    </row>
    <row r="129" spans="1:19" ht="17.5">
      <c r="A129" s="160">
        <v>99</v>
      </c>
      <c r="B129" s="6"/>
      <c r="C129" s="78"/>
      <c r="D129" s="78"/>
      <c r="E129" s="78"/>
      <c r="F129" s="78"/>
      <c r="G129" s="169"/>
      <c r="H129" s="79"/>
      <c r="I129" s="80"/>
      <c r="J129" s="177" t="str">
        <f t="shared" si="19"/>
        <v/>
      </c>
      <c r="K129" s="208" t="str">
        <f t="shared" si="20"/>
        <v/>
      </c>
      <c r="L129" s="81" t="str">
        <f t="shared" si="16"/>
        <v/>
      </c>
      <c r="M129" s="175"/>
      <c r="N129" s="161" t="str">
        <f t="shared" si="17"/>
        <v/>
      </c>
      <c r="O129" s="82" t="str">
        <f t="shared" si="18"/>
        <v/>
      </c>
      <c r="P129" s="83" t="str">
        <f t="shared" si="21"/>
        <v/>
      </c>
      <c r="Q129" s="83" t="str">
        <f t="shared" si="22"/>
        <v/>
      </c>
      <c r="R129" s="83" t="str">
        <f t="shared" si="23"/>
        <v/>
      </c>
      <c r="S129" s="82" t="str">
        <f t="shared" si="24"/>
        <v/>
      </c>
    </row>
    <row r="130" spans="1:19" ht="18" thickBot="1">
      <c r="A130" s="162">
        <v>100</v>
      </c>
      <c r="B130" s="163"/>
      <c r="C130" s="164"/>
      <c r="D130" s="164"/>
      <c r="E130" s="164"/>
      <c r="F130" s="164"/>
      <c r="G130" s="170"/>
      <c r="H130" s="165"/>
      <c r="I130" s="166"/>
      <c r="J130" s="178" t="str">
        <f t="shared" si="19"/>
        <v/>
      </c>
      <c r="K130" s="212" t="str">
        <f t="shared" si="20"/>
        <v/>
      </c>
      <c r="L130" s="167" t="str">
        <f t="shared" si="16"/>
        <v/>
      </c>
      <c r="M130" s="176"/>
      <c r="N130" s="168" t="str">
        <f t="shared" si="17"/>
        <v/>
      </c>
      <c r="O130" s="82" t="str">
        <f t="shared" si="18"/>
        <v/>
      </c>
      <c r="P130" s="83" t="str">
        <f t="shared" si="21"/>
        <v/>
      </c>
      <c r="Q130" s="83" t="str">
        <f t="shared" si="22"/>
        <v/>
      </c>
      <c r="R130" s="83" t="str">
        <f t="shared" si="23"/>
        <v/>
      </c>
      <c r="S130" s="82" t="str">
        <f t="shared" si="24"/>
        <v/>
      </c>
    </row>
    <row r="131" spans="1:19" ht="20.149999999999999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</row>
  </sheetData>
  <sheetProtection algorithmName="SHA-512" hashValue="PkGuBS0yZyq/1AUt5Dd9WadwkoPYkkzCXoWHMA2p5Wv0muxekAMalfeyITpqOpg1HRcoDumxRWgvWPFkNPXOoQ==" saltValue="n6C2FMfY+DGg70wubIKIaw==" spinCount="100000" sheet="1" objects="1" scenarios="1" selectLockedCells="1"/>
  <mergeCells count="1">
    <mergeCell ref="D1:F1"/>
  </mergeCells>
  <phoneticPr fontId="3" type="noConversion"/>
  <dataValidations count="8">
    <dataValidation type="list" allowBlank="1" showInputMessage="1" showErrorMessage="1" sqref="E9:E10" xr:uid="{00000000-0002-0000-0100-000000000000}">
      <formula1>"RMB,USD"</formula1>
    </dataValidation>
    <dataValidation type="list" allowBlank="1" showInputMessage="1" showErrorMessage="1" sqref="E4" xr:uid="{00000000-0002-0000-0100-000001000000}">
      <formula1>INDIRECT($D$4)</formula1>
    </dataValidation>
    <dataValidation type="list" allowBlank="1" showInputMessage="1" showErrorMessage="1" sqref="D13" xr:uid="{00000000-0002-0000-0100-000002000000}">
      <formula1>"Normal_Domestic,Normal_Oversea,Customer,Welfare"</formula1>
    </dataValidation>
    <dataValidation type="list" allowBlank="1" showInputMessage="1" showErrorMessage="1" sqref="E31:E130" xr:uid="{00000000-0002-0000-0100-000003000000}">
      <formula1>INDIRECT($D$13)</formula1>
    </dataValidation>
    <dataValidation type="list" allowBlank="1" showInputMessage="1" showErrorMessage="1" sqref="E5" xr:uid="{00000000-0002-0000-0100-000004000000}">
      <formula1>INDIRECT($D$5)</formula1>
    </dataValidation>
    <dataValidation type="list" allowBlank="1" showInputMessage="1" showErrorMessage="1" sqref="H31:H130" xr:uid="{00000000-0002-0000-0100-000005000000}">
      <formula1>INDIRECT("Inv_Currency")</formula1>
    </dataValidation>
    <dataValidation type="list" allowBlank="1" showInputMessage="1" showErrorMessage="1" sqref="J31:J130" xr:uid="{00000000-0002-0000-0100-000006000000}">
      <formula1>INDIRECT("Tax_Rate")</formula1>
    </dataValidation>
    <dataValidation type="list" allowBlank="1" showInputMessage="1" showErrorMessage="1" sqref="F31:F130" xr:uid="{00000000-0002-0000-0100-000007000000}">
      <formula1>IF(E31="Taxi",INDIRECT("Taxi_Type"),IF(E31="Hotel",INDIRECT("Hotel_Type"),""))</formula1>
    </dataValidation>
  </dataValidations>
  <pageMargins left="0.45" right="0.31" top="0.21" bottom="0.39370078740157483" header="0.51181102362204722" footer="0"/>
  <pageSetup paperSize="9" scale="39" orientation="landscape" r:id="rId1"/>
  <headerFooter alignWithMargins="0">
    <oddFooter xml:space="preserve">&amp;L&amp;"Arial,Bold"&amp;14                          Applicant                           Manager                                Director
Sign.:
Date:
</oddFooter>
  </headerFooter>
  <rowBreaks count="1" manualBreakCount="1">
    <brk id="75" max="16" man="1"/>
  </rowBreaks>
  <colBreaks count="1" manualBreakCount="1">
    <brk id="20" max="130" man="1"/>
  </colBreaks>
  <ignoredErrors>
    <ignoredError sqref="H16 F1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44"/>
  <sheetViews>
    <sheetView workbookViewId="0">
      <selection activeCell="L1" sqref="L1"/>
    </sheetView>
  </sheetViews>
  <sheetFormatPr defaultColWidth="9.5" defaultRowHeight="12.5"/>
  <cols>
    <col min="1" max="1" width="18.5" style="76" bestFit="1" customWidth="1"/>
    <col min="2" max="2" width="16.5" style="76" bestFit="1" customWidth="1"/>
    <col min="3" max="3" width="16.08203125" style="76" customWidth="1"/>
    <col min="4" max="4" width="16.5" style="76" bestFit="1" customWidth="1"/>
    <col min="5" max="5" width="10.83203125" style="76" bestFit="1" customWidth="1"/>
    <col min="6" max="6" width="11.5" style="76" bestFit="1" customWidth="1"/>
    <col min="7" max="7" width="8.08203125" style="76" bestFit="1" customWidth="1"/>
    <col min="8" max="8" width="9.58203125" style="76" bestFit="1" customWidth="1"/>
    <col min="9" max="9" width="8.58203125" style="76" bestFit="1" customWidth="1"/>
    <col min="10" max="10" width="9.5" style="75"/>
    <col min="11" max="11" width="21.08203125" style="75" customWidth="1"/>
    <col min="12" max="12" width="9.5" style="174"/>
    <col min="13" max="16384" width="9.5" style="75"/>
  </cols>
  <sheetData>
    <row r="1" spans="1:14" ht="13">
      <c r="A1" s="77" t="s">
        <v>203</v>
      </c>
      <c r="B1" s="73" t="s">
        <v>204</v>
      </c>
      <c r="C1" s="73" t="s">
        <v>205</v>
      </c>
      <c r="D1" s="73" t="s">
        <v>136</v>
      </c>
      <c r="E1" s="61" t="s">
        <v>15</v>
      </c>
      <c r="F1" s="62" t="s">
        <v>44</v>
      </c>
      <c r="G1" s="62" t="s">
        <v>220</v>
      </c>
      <c r="H1" s="74" t="s">
        <v>50</v>
      </c>
      <c r="I1" s="74" t="s">
        <v>138</v>
      </c>
      <c r="J1" s="172" t="s">
        <v>350</v>
      </c>
      <c r="K1" s="173" t="s">
        <v>354</v>
      </c>
    </row>
    <row r="2" spans="1:14">
      <c r="A2" s="179" t="s">
        <v>35</v>
      </c>
      <c r="B2" s="180" t="s">
        <v>166</v>
      </c>
      <c r="C2" s="180" t="s">
        <v>51</v>
      </c>
      <c r="D2" s="184" t="s">
        <v>390</v>
      </c>
      <c r="E2" s="180" t="s">
        <v>52</v>
      </c>
      <c r="F2" s="181" t="s">
        <v>357</v>
      </c>
      <c r="G2" s="182">
        <v>0</v>
      </c>
      <c r="H2" s="180" t="s">
        <v>391</v>
      </c>
      <c r="I2" s="180" t="s">
        <v>91</v>
      </c>
      <c r="J2" s="183" t="s">
        <v>379</v>
      </c>
      <c r="K2" s="181" t="s">
        <v>355</v>
      </c>
      <c r="L2" s="182">
        <f>LEN(A2)</f>
        <v>9</v>
      </c>
      <c r="N2" s="174"/>
    </row>
    <row r="3" spans="1:14">
      <c r="A3" s="179" t="s">
        <v>219</v>
      </c>
      <c r="B3" s="179" t="s">
        <v>333</v>
      </c>
      <c r="C3" s="180" t="s">
        <v>54</v>
      </c>
      <c r="D3" s="180" t="s">
        <v>55</v>
      </c>
      <c r="E3" s="180" t="s">
        <v>56</v>
      </c>
      <c r="F3" s="181" t="s">
        <v>358</v>
      </c>
      <c r="G3" s="182">
        <v>0</v>
      </c>
      <c r="H3" s="180" t="s">
        <v>392</v>
      </c>
      <c r="I3" s="180" t="s">
        <v>100</v>
      </c>
      <c r="J3" s="183" t="s">
        <v>380</v>
      </c>
      <c r="K3" s="181" t="s">
        <v>353</v>
      </c>
      <c r="L3" s="182">
        <f t="shared" ref="L3:L8" si="0">LEN(A3)</f>
        <v>15</v>
      </c>
      <c r="N3" s="174"/>
    </row>
    <row r="4" spans="1:14">
      <c r="A4" s="179" t="s">
        <v>36</v>
      </c>
      <c r="B4" s="180" t="s">
        <v>57</v>
      </c>
      <c r="C4" s="180" t="s">
        <v>58</v>
      </c>
      <c r="D4" s="180" t="s">
        <v>210</v>
      </c>
      <c r="E4" s="180" t="s">
        <v>59</v>
      </c>
      <c r="F4" s="181" t="s">
        <v>359</v>
      </c>
      <c r="G4" s="182">
        <v>25</v>
      </c>
      <c r="H4" s="180" t="s">
        <v>393</v>
      </c>
      <c r="I4" s="180" t="s">
        <v>53</v>
      </c>
      <c r="J4" s="183" t="s">
        <v>381</v>
      </c>
      <c r="K4" s="181" t="s">
        <v>356</v>
      </c>
      <c r="L4" s="182">
        <f t="shared" si="0"/>
        <v>5</v>
      </c>
      <c r="N4" s="174"/>
    </row>
    <row r="5" spans="1:14">
      <c r="A5" s="184" t="s">
        <v>387</v>
      </c>
      <c r="B5" s="180" t="s">
        <v>60</v>
      </c>
      <c r="C5" s="180" t="s">
        <v>49</v>
      </c>
      <c r="D5" s="180" t="s">
        <v>210</v>
      </c>
      <c r="E5" s="180" t="s">
        <v>61</v>
      </c>
      <c r="F5" s="181" t="s">
        <v>360</v>
      </c>
      <c r="G5" s="182">
        <v>0</v>
      </c>
      <c r="H5" s="180" t="s">
        <v>394</v>
      </c>
      <c r="I5" s="180" t="s">
        <v>62</v>
      </c>
      <c r="J5" s="183" t="s">
        <v>437</v>
      </c>
      <c r="K5" s="181"/>
      <c r="L5" s="182">
        <f t="shared" si="0"/>
        <v>16</v>
      </c>
      <c r="N5" s="174"/>
    </row>
    <row r="6" spans="1:14">
      <c r="A6" s="184" t="s">
        <v>388</v>
      </c>
      <c r="B6" s="180" t="s">
        <v>63</v>
      </c>
      <c r="C6" s="180" t="s">
        <v>64</v>
      </c>
      <c r="D6" s="180" t="s">
        <v>210</v>
      </c>
      <c r="E6" s="180" t="s">
        <v>65</v>
      </c>
      <c r="F6" s="181" t="s">
        <v>361</v>
      </c>
      <c r="G6" s="182">
        <v>25</v>
      </c>
      <c r="H6" s="180" t="s">
        <v>395</v>
      </c>
      <c r="I6" s="180" t="s">
        <v>66</v>
      </c>
      <c r="J6" s="183" t="s">
        <v>440</v>
      </c>
      <c r="K6" s="181"/>
      <c r="L6" s="182">
        <f t="shared" si="0"/>
        <v>13</v>
      </c>
      <c r="N6" s="174"/>
    </row>
    <row r="7" spans="1:14">
      <c r="A7" s="184" t="s">
        <v>389</v>
      </c>
      <c r="B7" s="180" t="s">
        <v>67</v>
      </c>
      <c r="C7" s="180" t="s">
        <v>68</v>
      </c>
      <c r="D7" s="180" t="s">
        <v>210</v>
      </c>
      <c r="E7" s="180" t="s">
        <v>69</v>
      </c>
      <c r="F7" s="181" t="s">
        <v>362</v>
      </c>
      <c r="G7" s="182">
        <v>25</v>
      </c>
      <c r="H7" s="180" t="s">
        <v>396</v>
      </c>
      <c r="I7" s="180" t="s">
        <v>70</v>
      </c>
      <c r="J7" s="183" t="s">
        <v>382</v>
      </c>
      <c r="K7" s="181"/>
      <c r="L7" s="182">
        <f t="shared" si="0"/>
        <v>24</v>
      </c>
      <c r="N7" s="174"/>
    </row>
    <row r="8" spans="1:14" ht="13">
      <c r="A8" s="179" t="s">
        <v>37</v>
      </c>
      <c r="B8" s="180" t="s">
        <v>71</v>
      </c>
      <c r="C8" s="180" t="s">
        <v>173</v>
      </c>
      <c r="D8" s="180" t="s">
        <v>210</v>
      </c>
      <c r="E8" s="180" t="s">
        <v>72</v>
      </c>
      <c r="F8" s="181" t="s">
        <v>363</v>
      </c>
      <c r="G8" s="182">
        <v>25</v>
      </c>
      <c r="H8" s="180" t="s">
        <v>397</v>
      </c>
      <c r="I8" s="180" t="s">
        <v>45</v>
      </c>
      <c r="J8" s="183" t="s">
        <v>383</v>
      </c>
      <c r="K8" s="173" t="s">
        <v>443</v>
      </c>
      <c r="L8" s="182">
        <f t="shared" si="0"/>
        <v>10</v>
      </c>
      <c r="N8" s="174"/>
    </row>
    <row r="9" spans="1:14">
      <c r="A9" s="179" t="s">
        <v>431</v>
      </c>
      <c r="B9" s="180" t="s">
        <v>73</v>
      </c>
      <c r="C9" s="180" t="s">
        <v>172</v>
      </c>
      <c r="D9" s="180" t="s">
        <v>210</v>
      </c>
      <c r="E9" s="180" t="s">
        <v>74</v>
      </c>
      <c r="F9" s="181" t="s">
        <v>185</v>
      </c>
      <c r="G9" s="182">
        <v>0</v>
      </c>
      <c r="H9" s="180" t="s">
        <v>398</v>
      </c>
      <c r="I9" s="180" t="s">
        <v>46</v>
      </c>
      <c r="J9" s="183" t="s">
        <v>441</v>
      </c>
      <c r="K9" s="181" t="s">
        <v>448</v>
      </c>
      <c r="L9" s="182">
        <f t="shared" ref="L9:L27" si="1">LEN(A11)</f>
        <v>22</v>
      </c>
      <c r="N9" s="174"/>
    </row>
    <row r="10" spans="1:14">
      <c r="A10" s="179" t="s">
        <v>432</v>
      </c>
      <c r="B10" s="180" t="s">
        <v>75</v>
      </c>
      <c r="C10" s="180" t="s">
        <v>221</v>
      </c>
      <c r="D10" s="180" t="s">
        <v>210</v>
      </c>
      <c r="E10" s="180" t="s">
        <v>76</v>
      </c>
      <c r="F10" s="181" t="s">
        <v>364</v>
      </c>
      <c r="G10" s="182">
        <v>0</v>
      </c>
      <c r="H10" s="180" t="s">
        <v>399</v>
      </c>
      <c r="I10" s="180" t="s">
        <v>79</v>
      </c>
      <c r="J10" s="183" t="s">
        <v>439</v>
      </c>
      <c r="K10" s="181" t="s">
        <v>449</v>
      </c>
      <c r="L10" s="182">
        <f t="shared" si="1"/>
        <v>9</v>
      </c>
      <c r="N10" s="174"/>
    </row>
    <row r="11" spans="1:14">
      <c r="A11" s="179" t="s">
        <v>433</v>
      </c>
      <c r="B11" s="180" t="s">
        <v>77</v>
      </c>
      <c r="C11" s="180" t="s">
        <v>222</v>
      </c>
      <c r="D11" s="180" t="s">
        <v>210</v>
      </c>
      <c r="E11" s="180" t="s">
        <v>78</v>
      </c>
      <c r="F11" s="181" t="s">
        <v>430</v>
      </c>
      <c r="G11" s="182">
        <v>0</v>
      </c>
      <c r="H11" s="180" t="s">
        <v>400</v>
      </c>
      <c r="I11" s="180" t="s">
        <v>82</v>
      </c>
      <c r="J11" s="185"/>
      <c r="K11" s="181"/>
      <c r="L11" s="182">
        <f t="shared" si="1"/>
        <v>4</v>
      </c>
      <c r="N11" s="174"/>
    </row>
    <row r="12" spans="1:14">
      <c r="A12" s="179" t="s">
        <v>28</v>
      </c>
      <c r="B12" s="180" t="s">
        <v>80</v>
      </c>
      <c r="C12" s="180" t="s">
        <v>223</v>
      </c>
      <c r="D12" s="180" t="s">
        <v>210</v>
      </c>
      <c r="E12" s="180" t="s">
        <v>81</v>
      </c>
      <c r="F12" s="181" t="s">
        <v>186</v>
      </c>
      <c r="G12" s="182">
        <v>30</v>
      </c>
      <c r="H12" s="180" t="s">
        <v>401</v>
      </c>
      <c r="I12" s="180" t="s">
        <v>87</v>
      </c>
      <c r="J12" s="185"/>
      <c r="K12" s="181"/>
      <c r="L12" s="182">
        <f t="shared" si="1"/>
        <v>7</v>
      </c>
      <c r="N12" s="174"/>
    </row>
    <row r="13" spans="1:14">
      <c r="A13" s="179" t="s">
        <v>30</v>
      </c>
      <c r="B13" s="180" t="s">
        <v>83</v>
      </c>
      <c r="C13" s="180" t="s">
        <v>224</v>
      </c>
      <c r="D13" s="180" t="s">
        <v>210</v>
      </c>
      <c r="E13" s="180" t="s">
        <v>107</v>
      </c>
      <c r="F13" s="181" t="s">
        <v>365</v>
      </c>
      <c r="G13" s="182">
        <v>25</v>
      </c>
      <c r="H13" s="180" t="s">
        <v>402</v>
      </c>
      <c r="I13" s="180" t="s">
        <v>94</v>
      </c>
      <c r="J13" s="185"/>
      <c r="K13" s="181"/>
      <c r="L13" s="182">
        <f t="shared" si="1"/>
        <v>9</v>
      </c>
      <c r="N13" s="174"/>
    </row>
    <row r="14" spans="1:14">
      <c r="A14" s="179" t="s">
        <v>38</v>
      </c>
      <c r="B14" s="180" t="s">
        <v>85</v>
      </c>
      <c r="C14" s="180" t="s">
        <v>225</v>
      </c>
      <c r="D14" s="180" t="s">
        <v>210</v>
      </c>
      <c r="E14" s="180" t="s">
        <v>84</v>
      </c>
      <c r="F14" s="181" t="s">
        <v>366</v>
      </c>
      <c r="G14" s="182">
        <v>25</v>
      </c>
      <c r="H14" s="180" t="s">
        <v>403</v>
      </c>
      <c r="I14" s="180" t="s">
        <v>98</v>
      </c>
      <c r="J14" s="185"/>
      <c r="K14" s="181"/>
      <c r="L14" s="182">
        <f t="shared" si="1"/>
        <v>16</v>
      </c>
      <c r="N14" s="174"/>
    </row>
    <row r="15" spans="1:14">
      <c r="A15" s="179" t="s">
        <v>80</v>
      </c>
      <c r="B15" s="184" t="s">
        <v>386</v>
      </c>
      <c r="C15" s="180" t="s">
        <v>339</v>
      </c>
      <c r="D15" s="180" t="s">
        <v>210</v>
      </c>
      <c r="E15" s="180" t="s">
        <v>86</v>
      </c>
      <c r="F15" s="181" t="s">
        <v>187</v>
      </c>
      <c r="G15" s="182">
        <v>25</v>
      </c>
      <c r="H15" s="180" t="s">
        <v>404</v>
      </c>
      <c r="I15" s="180" t="s">
        <v>48</v>
      </c>
      <c r="J15" s="185"/>
      <c r="K15" s="181"/>
      <c r="L15" s="182">
        <f t="shared" si="1"/>
        <v>7</v>
      </c>
      <c r="N15" s="174"/>
    </row>
    <row r="16" spans="1:14">
      <c r="A16" s="180" t="s">
        <v>95</v>
      </c>
      <c r="B16" s="180" t="s">
        <v>92</v>
      </c>
      <c r="C16" s="180" t="s">
        <v>340</v>
      </c>
      <c r="D16" s="180" t="s">
        <v>210</v>
      </c>
      <c r="E16" s="180" t="s">
        <v>89</v>
      </c>
      <c r="F16" s="181" t="s">
        <v>188</v>
      </c>
      <c r="G16" s="182">
        <v>25</v>
      </c>
      <c r="H16" s="180" t="s">
        <v>405</v>
      </c>
      <c r="I16" s="180" t="s">
        <v>160</v>
      </c>
      <c r="J16" s="185"/>
      <c r="K16" s="181"/>
      <c r="L16" s="182">
        <f t="shared" si="1"/>
        <v>4</v>
      </c>
      <c r="N16" s="174"/>
    </row>
    <row r="17" spans="1:14">
      <c r="A17" s="180" t="s">
        <v>31</v>
      </c>
      <c r="B17" s="180" t="s">
        <v>95</v>
      </c>
      <c r="C17" s="180" t="s">
        <v>341</v>
      </c>
      <c r="D17" s="180" t="s">
        <v>210</v>
      </c>
      <c r="E17" s="180" t="s">
        <v>90</v>
      </c>
      <c r="F17" s="181" t="s">
        <v>189</v>
      </c>
      <c r="G17" s="182">
        <v>25</v>
      </c>
      <c r="H17" s="180"/>
      <c r="I17" s="180"/>
      <c r="J17" s="185"/>
      <c r="K17" s="181"/>
      <c r="L17" s="182">
        <f t="shared" si="1"/>
        <v>11</v>
      </c>
      <c r="N17" s="174"/>
    </row>
    <row r="18" spans="1:14">
      <c r="A18" s="180" t="s">
        <v>32</v>
      </c>
      <c r="B18" s="180" t="s">
        <v>88</v>
      </c>
      <c r="C18" s="180" t="s">
        <v>210</v>
      </c>
      <c r="D18" s="180" t="s">
        <v>210</v>
      </c>
      <c r="E18" s="180" t="s">
        <v>93</v>
      </c>
      <c r="F18" s="181" t="s">
        <v>190</v>
      </c>
      <c r="G18" s="182">
        <v>50</v>
      </c>
      <c r="H18" s="180"/>
      <c r="I18" s="180"/>
      <c r="J18" s="185"/>
      <c r="K18" s="181"/>
      <c r="L18" s="182">
        <f t="shared" si="1"/>
        <v>20</v>
      </c>
      <c r="N18" s="174"/>
    </row>
    <row r="19" spans="1:14">
      <c r="A19" s="180" t="s">
        <v>40</v>
      </c>
      <c r="B19" s="179" t="s">
        <v>210</v>
      </c>
      <c r="C19" s="180" t="s">
        <v>210</v>
      </c>
      <c r="D19" s="180" t="s">
        <v>210</v>
      </c>
      <c r="E19" s="180" t="s">
        <v>96</v>
      </c>
      <c r="F19" s="181" t="s">
        <v>367</v>
      </c>
      <c r="G19" s="182">
        <v>25</v>
      </c>
      <c r="H19" s="179"/>
      <c r="I19" s="179"/>
      <c r="J19" s="185"/>
      <c r="K19" s="181"/>
      <c r="L19" s="182">
        <f t="shared" si="1"/>
        <v>9</v>
      </c>
      <c r="N19" s="174"/>
    </row>
    <row r="20" spans="1:14">
      <c r="A20" s="180" t="s">
        <v>164</v>
      </c>
      <c r="B20" s="179" t="s">
        <v>210</v>
      </c>
      <c r="C20" s="180" t="s">
        <v>210</v>
      </c>
      <c r="D20" s="180" t="s">
        <v>210</v>
      </c>
      <c r="E20" s="180" t="s">
        <v>97</v>
      </c>
      <c r="F20" s="181" t="s">
        <v>191</v>
      </c>
      <c r="G20" s="182">
        <v>0</v>
      </c>
      <c r="H20" s="179"/>
      <c r="I20" s="179"/>
      <c r="J20" s="185"/>
      <c r="K20" s="181"/>
      <c r="L20" s="182">
        <f t="shared" si="1"/>
        <v>11</v>
      </c>
      <c r="N20" s="174"/>
    </row>
    <row r="21" spans="1:14">
      <c r="A21" s="180" t="s">
        <v>33</v>
      </c>
      <c r="B21" s="179" t="s">
        <v>210</v>
      </c>
      <c r="C21" s="180" t="s">
        <v>210</v>
      </c>
      <c r="D21" s="180" t="s">
        <v>210</v>
      </c>
      <c r="E21" s="180" t="s">
        <v>99</v>
      </c>
      <c r="F21" s="181" t="s">
        <v>368</v>
      </c>
      <c r="G21" s="182">
        <v>100</v>
      </c>
      <c r="H21" s="179"/>
      <c r="I21" s="179"/>
      <c r="J21" s="185"/>
      <c r="K21" s="181"/>
      <c r="L21" s="182">
        <f t="shared" si="1"/>
        <v>14</v>
      </c>
      <c r="N21" s="174"/>
    </row>
    <row r="22" spans="1:14">
      <c r="A22" s="180" t="s">
        <v>34</v>
      </c>
      <c r="B22" s="179" t="s">
        <v>210</v>
      </c>
      <c r="C22" s="180" t="s">
        <v>210</v>
      </c>
      <c r="D22" s="180" t="s">
        <v>210</v>
      </c>
      <c r="E22" s="180" t="s">
        <v>101</v>
      </c>
      <c r="F22" s="181" t="s">
        <v>192</v>
      </c>
      <c r="G22" s="182">
        <v>25</v>
      </c>
      <c r="H22" s="179"/>
      <c r="I22" s="179"/>
      <c r="J22" s="185"/>
      <c r="K22" s="181"/>
      <c r="L22" s="182">
        <f t="shared" si="1"/>
        <v>19</v>
      </c>
      <c r="N22" s="174"/>
    </row>
    <row r="23" spans="1:14">
      <c r="A23" s="180" t="s">
        <v>41</v>
      </c>
      <c r="B23" s="179" t="s">
        <v>210</v>
      </c>
      <c r="C23" s="180" t="s">
        <v>210</v>
      </c>
      <c r="D23" s="180" t="s">
        <v>210</v>
      </c>
      <c r="E23" s="180" t="s">
        <v>102</v>
      </c>
      <c r="F23" s="181" t="s">
        <v>369</v>
      </c>
      <c r="G23" s="182">
        <v>25</v>
      </c>
      <c r="H23" s="179"/>
      <c r="I23" s="179"/>
      <c r="J23" s="185"/>
      <c r="K23" s="181"/>
      <c r="L23" s="182">
        <f t="shared" si="1"/>
        <v>13</v>
      </c>
      <c r="N23" s="174"/>
    </row>
    <row r="24" spans="1:14">
      <c r="A24" s="180" t="s">
        <v>42</v>
      </c>
      <c r="B24" s="179" t="s">
        <v>210</v>
      </c>
      <c r="C24" s="180" t="s">
        <v>210</v>
      </c>
      <c r="D24" s="180" t="s">
        <v>210</v>
      </c>
      <c r="E24" s="180" t="s">
        <v>103</v>
      </c>
      <c r="F24" s="181" t="s">
        <v>370</v>
      </c>
      <c r="G24" s="182">
        <v>25</v>
      </c>
      <c r="H24" s="179"/>
      <c r="I24" s="179"/>
      <c r="J24" s="185"/>
      <c r="K24" s="181"/>
      <c r="L24" s="182">
        <f t="shared" si="1"/>
        <v>17</v>
      </c>
      <c r="N24" s="174"/>
    </row>
    <row r="25" spans="1:14">
      <c r="A25" s="180" t="s">
        <v>39</v>
      </c>
      <c r="B25" s="179" t="s">
        <v>210</v>
      </c>
      <c r="C25" s="180" t="s">
        <v>210</v>
      </c>
      <c r="D25" s="180" t="s">
        <v>210</v>
      </c>
      <c r="E25" s="180" t="s">
        <v>104</v>
      </c>
      <c r="F25" s="181" t="s">
        <v>371</v>
      </c>
      <c r="G25" s="182">
        <v>25</v>
      </c>
      <c r="H25" s="179"/>
      <c r="I25" s="179"/>
      <c r="J25" s="185"/>
      <c r="K25" s="181"/>
      <c r="L25" s="182">
        <f t="shared" si="1"/>
        <v>17</v>
      </c>
      <c r="N25" s="174"/>
    </row>
    <row r="26" spans="1:14">
      <c r="A26" s="180" t="s">
        <v>165</v>
      </c>
      <c r="B26" s="179" t="s">
        <v>210</v>
      </c>
      <c r="C26" s="180" t="s">
        <v>210</v>
      </c>
      <c r="D26" s="180" t="s">
        <v>210</v>
      </c>
      <c r="E26" s="180" t="s">
        <v>105</v>
      </c>
      <c r="F26" s="181" t="s">
        <v>193</v>
      </c>
      <c r="G26" s="182">
        <v>0</v>
      </c>
      <c r="H26" s="179"/>
      <c r="I26" s="179"/>
      <c r="J26" s="185"/>
      <c r="K26" s="181"/>
      <c r="L26" s="182">
        <f t="shared" si="1"/>
        <v>13</v>
      </c>
      <c r="N26" s="174"/>
    </row>
    <row r="27" spans="1:14">
      <c r="A27" s="180" t="s">
        <v>206</v>
      </c>
      <c r="B27" s="179" t="s">
        <v>210</v>
      </c>
      <c r="C27" s="180" t="s">
        <v>210</v>
      </c>
      <c r="D27" s="180" t="s">
        <v>210</v>
      </c>
      <c r="E27" s="180" t="s">
        <v>106</v>
      </c>
      <c r="F27" s="181" t="s">
        <v>372</v>
      </c>
      <c r="G27" s="182">
        <v>0</v>
      </c>
      <c r="H27" s="179"/>
      <c r="I27" s="179"/>
      <c r="J27" s="185"/>
      <c r="K27" s="181"/>
      <c r="L27" s="182">
        <f t="shared" si="1"/>
        <v>10</v>
      </c>
      <c r="N27" s="174"/>
    </row>
    <row r="28" spans="1:14">
      <c r="A28" s="180" t="s">
        <v>92</v>
      </c>
      <c r="B28" s="179" t="s">
        <v>210</v>
      </c>
      <c r="C28" s="180" t="s">
        <v>210</v>
      </c>
      <c r="D28" s="180" t="s">
        <v>210</v>
      </c>
      <c r="E28" s="180" t="s">
        <v>107</v>
      </c>
      <c r="F28" s="181" t="s">
        <v>373</v>
      </c>
      <c r="G28" s="182">
        <v>0</v>
      </c>
      <c r="H28" s="179"/>
      <c r="I28" s="179"/>
      <c r="J28" s="185"/>
      <c r="K28" s="181"/>
      <c r="L28" s="182"/>
      <c r="N28" s="174"/>
    </row>
    <row r="29" spans="1:14">
      <c r="A29" s="180" t="s">
        <v>43</v>
      </c>
      <c r="B29" s="179" t="s">
        <v>210</v>
      </c>
      <c r="C29" s="180" t="s">
        <v>210</v>
      </c>
      <c r="D29" s="180" t="s">
        <v>210</v>
      </c>
      <c r="E29" s="180" t="s">
        <v>108</v>
      </c>
      <c r="F29" s="181" t="s">
        <v>374</v>
      </c>
      <c r="G29" s="182">
        <v>25</v>
      </c>
      <c r="H29" s="179"/>
      <c r="I29" s="179"/>
      <c r="J29" s="185"/>
      <c r="K29" s="181"/>
      <c r="L29" s="182"/>
      <c r="N29" s="174"/>
    </row>
    <row r="30" spans="1:14">
      <c r="A30" s="179" t="s">
        <v>210</v>
      </c>
      <c r="B30" s="179" t="s">
        <v>210</v>
      </c>
      <c r="C30" s="180" t="s">
        <v>210</v>
      </c>
      <c r="D30" s="180" t="s">
        <v>210</v>
      </c>
      <c r="E30" s="180" t="s">
        <v>109</v>
      </c>
      <c r="F30" s="181" t="s">
        <v>194</v>
      </c>
      <c r="G30" s="182">
        <v>0</v>
      </c>
      <c r="H30" s="179"/>
      <c r="I30" s="179"/>
      <c r="J30" s="185"/>
      <c r="K30" s="181"/>
      <c r="L30" s="182"/>
      <c r="N30" s="174"/>
    </row>
    <row r="31" spans="1:14">
      <c r="A31" s="179" t="s">
        <v>210</v>
      </c>
      <c r="B31" s="179" t="s">
        <v>210</v>
      </c>
      <c r="C31" s="180" t="s">
        <v>210</v>
      </c>
      <c r="D31" s="180" t="s">
        <v>210</v>
      </c>
      <c r="E31" s="180" t="s">
        <v>110</v>
      </c>
      <c r="F31" s="181" t="s">
        <v>375</v>
      </c>
      <c r="G31" s="182">
        <v>25</v>
      </c>
      <c r="H31" s="179"/>
      <c r="I31" s="179"/>
      <c r="J31" s="185"/>
      <c r="K31" s="181"/>
      <c r="L31" s="182"/>
      <c r="N31" s="174"/>
    </row>
    <row r="32" spans="1:14">
      <c r="A32" s="179" t="s">
        <v>210</v>
      </c>
      <c r="B32" s="179" t="s">
        <v>210</v>
      </c>
      <c r="C32" s="180" t="s">
        <v>210</v>
      </c>
      <c r="D32" s="180" t="s">
        <v>210</v>
      </c>
      <c r="E32" s="180" t="s">
        <v>111</v>
      </c>
      <c r="F32" s="181" t="s">
        <v>195</v>
      </c>
      <c r="G32" s="182">
        <v>25</v>
      </c>
      <c r="H32" s="179"/>
      <c r="I32" s="179"/>
      <c r="J32" s="185"/>
      <c r="K32" s="181"/>
      <c r="L32" s="182"/>
      <c r="N32" s="174"/>
    </row>
    <row r="33" spans="1:14">
      <c r="A33" s="179" t="s">
        <v>210</v>
      </c>
      <c r="B33" s="179" t="s">
        <v>210</v>
      </c>
      <c r="C33" s="180" t="s">
        <v>210</v>
      </c>
      <c r="D33" s="180" t="s">
        <v>210</v>
      </c>
      <c r="E33" s="180" t="s">
        <v>112</v>
      </c>
      <c r="F33" s="181" t="s">
        <v>196</v>
      </c>
      <c r="G33" s="182">
        <v>25</v>
      </c>
      <c r="H33" s="179"/>
      <c r="I33" s="179"/>
      <c r="J33" s="185"/>
      <c r="K33" s="181"/>
      <c r="L33" s="182"/>
      <c r="N33" s="174"/>
    </row>
    <row r="34" spans="1:14">
      <c r="A34" s="179" t="s">
        <v>210</v>
      </c>
      <c r="B34" s="179" t="s">
        <v>210</v>
      </c>
      <c r="C34" s="180" t="s">
        <v>210</v>
      </c>
      <c r="D34" s="180" t="s">
        <v>210</v>
      </c>
      <c r="E34" s="180" t="s">
        <v>113</v>
      </c>
      <c r="F34" s="181" t="s">
        <v>197</v>
      </c>
      <c r="G34" s="182">
        <v>25</v>
      </c>
      <c r="H34" s="180"/>
      <c r="I34" s="180"/>
      <c r="J34" s="185"/>
      <c r="K34" s="181"/>
      <c r="L34" s="182"/>
      <c r="N34" s="174"/>
    </row>
    <row r="35" spans="1:14">
      <c r="A35" s="179" t="s">
        <v>210</v>
      </c>
      <c r="B35" s="179" t="s">
        <v>210</v>
      </c>
      <c r="C35" s="180" t="s">
        <v>210</v>
      </c>
      <c r="D35" s="180" t="s">
        <v>210</v>
      </c>
      <c r="E35" s="180" t="s">
        <v>114</v>
      </c>
      <c r="F35" s="181" t="s">
        <v>438</v>
      </c>
      <c r="G35" s="182">
        <v>0</v>
      </c>
      <c r="H35" s="180"/>
      <c r="I35" s="180"/>
      <c r="J35" s="185"/>
      <c r="K35" s="181"/>
      <c r="L35" s="182"/>
      <c r="N35" s="174"/>
    </row>
    <row r="36" spans="1:14">
      <c r="A36" s="179" t="s">
        <v>210</v>
      </c>
      <c r="B36" s="179" t="s">
        <v>210</v>
      </c>
      <c r="C36" s="180" t="s">
        <v>210</v>
      </c>
      <c r="D36" s="180" t="s">
        <v>210</v>
      </c>
      <c r="E36" s="180" t="s">
        <v>115</v>
      </c>
      <c r="F36" s="181" t="s">
        <v>198</v>
      </c>
      <c r="G36" s="182">
        <v>0</v>
      </c>
      <c r="H36" s="180"/>
      <c r="I36" s="180"/>
      <c r="J36" s="185"/>
      <c r="K36" s="181"/>
      <c r="L36" s="182"/>
      <c r="N36" s="174"/>
    </row>
    <row r="37" spans="1:14">
      <c r="A37" s="179" t="s">
        <v>210</v>
      </c>
      <c r="B37" s="179" t="s">
        <v>210</v>
      </c>
      <c r="C37" s="180" t="s">
        <v>210</v>
      </c>
      <c r="D37" s="180" t="s">
        <v>210</v>
      </c>
      <c r="E37" s="180" t="s">
        <v>116</v>
      </c>
      <c r="F37" s="181" t="s">
        <v>447</v>
      </c>
      <c r="G37" s="182">
        <v>25</v>
      </c>
      <c r="H37" s="180"/>
      <c r="I37" s="180"/>
      <c r="J37" s="185"/>
      <c r="K37" s="181"/>
      <c r="L37" s="182"/>
      <c r="N37" s="174"/>
    </row>
    <row r="38" spans="1:14">
      <c r="A38" s="179" t="s">
        <v>210</v>
      </c>
      <c r="B38" s="179" t="s">
        <v>210</v>
      </c>
      <c r="C38" s="180" t="s">
        <v>210</v>
      </c>
      <c r="D38" s="180" t="s">
        <v>210</v>
      </c>
      <c r="E38" s="180" t="s">
        <v>117</v>
      </c>
      <c r="F38" s="181" t="s">
        <v>199</v>
      </c>
      <c r="G38" s="182">
        <v>0</v>
      </c>
      <c r="H38" s="180"/>
      <c r="I38" s="180"/>
      <c r="J38" s="185"/>
      <c r="K38" s="181"/>
      <c r="L38" s="182"/>
      <c r="N38" s="174"/>
    </row>
    <row r="39" spans="1:14">
      <c r="A39" s="179" t="s">
        <v>210</v>
      </c>
      <c r="B39" s="179" t="s">
        <v>210</v>
      </c>
      <c r="C39" s="180" t="s">
        <v>210</v>
      </c>
      <c r="D39" s="180" t="s">
        <v>210</v>
      </c>
      <c r="E39" s="180" t="s">
        <v>118</v>
      </c>
      <c r="F39" s="181" t="s">
        <v>200</v>
      </c>
      <c r="G39" s="182">
        <v>25</v>
      </c>
      <c r="H39" s="180"/>
      <c r="I39" s="180"/>
      <c r="J39" s="185"/>
      <c r="K39" s="181"/>
      <c r="L39" s="182"/>
      <c r="N39" s="174"/>
    </row>
    <row r="40" spans="1:14">
      <c r="A40" s="179" t="s">
        <v>210</v>
      </c>
      <c r="B40" s="179" t="s">
        <v>210</v>
      </c>
      <c r="C40" s="180" t="s">
        <v>210</v>
      </c>
      <c r="D40" s="180" t="s">
        <v>210</v>
      </c>
      <c r="E40" s="180" t="s">
        <v>119</v>
      </c>
      <c r="F40" s="181" t="s">
        <v>376</v>
      </c>
      <c r="G40" s="182">
        <v>0</v>
      </c>
      <c r="H40" s="179"/>
      <c r="I40" s="179"/>
      <c r="J40" s="185"/>
      <c r="K40" s="181"/>
      <c r="L40" s="182"/>
      <c r="N40" s="174"/>
    </row>
    <row r="41" spans="1:14">
      <c r="A41" s="179" t="s">
        <v>210</v>
      </c>
      <c r="B41" s="179" t="s">
        <v>210</v>
      </c>
      <c r="C41" s="186"/>
      <c r="D41" s="186"/>
      <c r="E41" s="179" t="s">
        <v>160</v>
      </c>
      <c r="F41" s="181" t="s">
        <v>377</v>
      </c>
      <c r="G41" s="182">
        <v>25</v>
      </c>
      <c r="H41" s="186"/>
      <c r="I41" s="186"/>
      <c r="J41" s="185"/>
      <c r="K41" s="181"/>
      <c r="L41" s="182"/>
      <c r="N41" s="174"/>
    </row>
    <row r="42" spans="1:14">
      <c r="A42" s="179" t="s">
        <v>210</v>
      </c>
      <c r="F42" s="181" t="s">
        <v>201</v>
      </c>
      <c r="G42" s="182">
        <v>25</v>
      </c>
      <c r="J42" s="181"/>
    </row>
    <row r="43" spans="1:14">
      <c r="A43" s="179" t="s">
        <v>210</v>
      </c>
      <c r="F43" s="181" t="s">
        <v>202</v>
      </c>
      <c r="G43" s="182">
        <v>0</v>
      </c>
      <c r="J43" s="181"/>
    </row>
    <row r="44" spans="1:14">
      <c r="G44" s="182"/>
    </row>
  </sheetData>
  <sheetProtection algorithmName="SHA-512" hashValue="qFfh9jwvosrrRIPg9nZ+OoCF/J7HHDwLvL524nJIimlZIihO83SrF4c5iKGI6arhkbnPjOLEnL/7UIggTOeD9A==" saltValue="XadatjzrswuVt52A/hnQug==" spinCount="100000" sheet="1" objects="1" scenarios="1" selectLockedCells="1"/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161"/>
  <sheetViews>
    <sheetView workbookViewId="0">
      <pane xSplit="17370" topLeftCell="L1"/>
      <selection activeCell="D20" sqref="D20"/>
      <selection pane="topRight" activeCell="O7" sqref="O7"/>
    </sheetView>
  </sheetViews>
  <sheetFormatPr defaultColWidth="14.33203125" defaultRowHeight="15"/>
  <cols>
    <col min="1" max="12" width="14.33203125" style="190" customWidth="1"/>
    <col min="13" max="16384" width="14.33203125" style="191"/>
  </cols>
  <sheetData>
    <row r="1" spans="1:11">
      <c r="A1" s="187" t="s">
        <v>0</v>
      </c>
      <c r="B1" s="187" t="s">
        <v>444</v>
      </c>
      <c r="C1" s="187">
        <v>9</v>
      </c>
      <c r="D1" s="187" t="s">
        <v>1</v>
      </c>
      <c r="E1" s="187" t="s">
        <v>174</v>
      </c>
      <c r="F1" s="187">
        <v>15</v>
      </c>
      <c r="G1" s="188"/>
      <c r="H1" s="188"/>
      <c r="I1" s="188"/>
      <c r="J1" s="189"/>
      <c r="K1" s="188"/>
    </row>
    <row r="2" spans="1:11">
      <c r="A2" s="187" t="s">
        <v>2</v>
      </c>
      <c r="B2" s="187" t="s">
        <v>162</v>
      </c>
      <c r="C2" s="187">
        <v>40</v>
      </c>
      <c r="D2" s="187" t="s">
        <v>3</v>
      </c>
      <c r="E2" s="187" t="s">
        <v>211</v>
      </c>
      <c r="F2" s="187">
        <v>10</v>
      </c>
      <c r="G2" s="188"/>
      <c r="H2" s="188"/>
      <c r="I2" s="188"/>
      <c r="J2" s="189"/>
      <c r="K2" s="188"/>
    </row>
    <row r="3" spans="1:11">
      <c r="A3" s="187" t="s">
        <v>4</v>
      </c>
      <c r="B3" s="187" t="s">
        <v>5</v>
      </c>
      <c r="C3" s="187">
        <v>20</v>
      </c>
      <c r="D3" s="187" t="s">
        <v>6</v>
      </c>
      <c r="E3" s="187" t="s">
        <v>212</v>
      </c>
      <c r="F3" s="187">
        <v>60</v>
      </c>
      <c r="G3" s="188"/>
      <c r="H3" s="188"/>
      <c r="I3" s="188"/>
      <c r="J3" s="188"/>
      <c r="K3" s="188"/>
    </row>
    <row r="4" spans="1:11">
      <c r="A4" s="187" t="s">
        <v>7</v>
      </c>
      <c r="B4" s="187">
        <f>Input!I29</f>
        <v>19</v>
      </c>
      <c r="C4" s="187">
        <v>3</v>
      </c>
      <c r="D4" s="187" t="s">
        <v>8</v>
      </c>
      <c r="E4" s="187" t="s">
        <v>213</v>
      </c>
      <c r="F4" s="187">
        <v>12</v>
      </c>
      <c r="G4" s="188"/>
      <c r="H4" s="188"/>
      <c r="I4" s="188"/>
      <c r="J4" s="188"/>
      <c r="K4" s="188"/>
    </row>
    <row r="5" spans="1:11">
      <c r="A5" s="187"/>
      <c r="B5" s="187"/>
      <c r="C5" s="187"/>
      <c r="D5" s="187" t="s">
        <v>9</v>
      </c>
      <c r="E5" s="187" t="s">
        <v>214</v>
      </c>
      <c r="F5" s="187">
        <v>25</v>
      </c>
      <c r="G5" s="188"/>
      <c r="H5" s="188"/>
      <c r="I5" s="188"/>
      <c r="J5" s="188"/>
      <c r="K5" s="188"/>
    </row>
    <row r="6" spans="1:11">
      <c r="A6" s="187"/>
      <c r="B6" s="187"/>
      <c r="C6" s="187"/>
      <c r="D6" s="187" t="s">
        <v>378</v>
      </c>
      <c r="E6" s="187" t="s">
        <v>215</v>
      </c>
      <c r="F6" s="187">
        <v>30</v>
      </c>
      <c r="G6" s="188"/>
      <c r="H6" s="188"/>
      <c r="I6" s="188"/>
      <c r="J6" s="188"/>
      <c r="K6" s="188"/>
    </row>
    <row r="7" spans="1:11">
      <c r="A7" s="187"/>
      <c r="B7" s="187"/>
      <c r="C7" s="187"/>
      <c r="D7" s="187" t="s">
        <v>11</v>
      </c>
      <c r="E7" s="187" t="s">
        <v>216</v>
      </c>
      <c r="F7" s="187">
        <v>3</v>
      </c>
      <c r="G7" s="188"/>
      <c r="H7" s="188"/>
      <c r="I7" s="188"/>
      <c r="J7" s="188"/>
      <c r="K7" s="188"/>
    </row>
    <row r="8" spans="1:11">
      <c r="A8" s="187"/>
      <c r="B8" s="187"/>
      <c r="C8" s="187"/>
      <c r="D8" s="187" t="s">
        <v>169</v>
      </c>
      <c r="E8" s="187" t="s">
        <v>217</v>
      </c>
      <c r="F8" s="187">
        <v>6</v>
      </c>
      <c r="G8" s="188"/>
      <c r="H8" s="188"/>
      <c r="I8" s="188"/>
      <c r="J8" s="188"/>
      <c r="K8" s="188"/>
    </row>
    <row r="9" spans="1:11">
      <c r="A9" s="187"/>
      <c r="B9" s="187"/>
      <c r="C9" s="187"/>
      <c r="D9" s="187" t="s">
        <v>170</v>
      </c>
      <c r="E9" s="187" t="s">
        <v>352</v>
      </c>
      <c r="F9" s="187">
        <v>8</v>
      </c>
      <c r="G9" s="188"/>
      <c r="H9" s="188"/>
      <c r="I9" s="188"/>
      <c r="J9" s="188"/>
      <c r="K9" s="188"/>
    </row>
    <row r="10" spans="1:11">
      <c r="A10" s="187"/>
      <c r="B10" s="187"/>
      <c r="C10" s="187"/>
      <c r="D10" s="187" t="s">
        <v>351</v>
      </c>
      <c r="E10" s="187" t="s">
        <v>218</v>
      </c>
      <c r="F10" s="187">
        <v>6</v>
      </c>
      <c r="G10" s="188"/>
      <c r="H10" s="188"/>
      <c r="I10" s="188"/>
      <c r="J10" s="188"/>
      <c r="K10" s="188"/>
    </row>
    <row r="11" spans="1:11">
      <c r="A11" s="187"/>
      <c r="B11" s="187"/>
      <c r="C11" s="187"/>
      <c r="D11" s="187" t="s">
        <v>423</v>
      </c>
      <c r="E11" s="187" t="s">
        <v>409</v>
      </c>
      <c r="F11" s="187">
        <v>8</v>
      </c>
      <c r="G11" s="188"/>
      <c r="H11" s="188"/>
      <c r="I11" s="188"/>
      <c r="J11" s="188"/>
      <c r="K11" s="188"/>
    </row>
    <row r="12" spans="1:11">
      <c r="A12" s="187"/>
      <c r="B12" s="187"/>
      <c r="C12" s="187"/>
      <c r="D12" s="187" t="s">
        <v>13</v>
      </c>
      <c r="E12" s="187" t="s">
        <v>410</v>
      </c>
      <c r="F12" s="187">
        <v>8</v>
      </c>
      <c r="G12" s="188"/>
      <c r="H12" s="188"/>
      <c r="I12" s="188"/>
      <c r="J12" s="188"/>
      <c r="K12" s="188"/>
    </row>
    <row r="13" spans="1:11">
      <c r="A13" s="187"/>
      <c r="B13" s="187"/>
      <c r="C13" s="187"/>
      <c r="D13" s="187" t="s">
        <v>16</v>
      </c>
      <c r="E13" s="187" t="s">
        <v>424</v>
      </c>
      <c r="F13" s="187">
        <v>20</v>
      </c>
      <c r="G13" s="188"/>
      <c r="H13" s="188"/>
      <c r="I13" s="188"/>
      <c r="J13" s="188"/>
      <c r="K13" s="188"/>
    </row>
    <row r="14" spans="1:11">
      <c r="A14" s="187"/>
      <c r="B14" s="187"/>
      <c r="C14" s="187"/>
      <c r="D14" s="187" t="s">
        <v>175</v>
      </c>
      <c r="E14" s="187" t="s">
        <v>425</v>
      </c>
      <c r="F14" s="187">
        <v>14</v>
      </c>
      <c r="G14" s="192"/>
      <c r="H14" s="192"/>
      <c r="I14" s="188"/>
      <c r="J14" s="188"/>
      <c r="K14" s="188"/>
    </row>
    <row r="15" spans="1:11">
      <c r="A15" s="187"/>
      <c r="B15" s="187"/>
      <c r="C15" s="187"/>
      <c r="D15" s="188" t="s">
        <v>178</v>
      </c>
      <c r="E15" s="188" t="s">
        <v>179</v>
      </c>
      <c r="F15" s="188">
        <v>6</v>
      </c>
      <c r="G15" s="192"/>
      <c r="H15" s="192"/>
      <c r="I15" s="188"/>
      <c r="J15" s="188"/>
      <c r="K15" s="188"/>
    </row>
    <row r="16" spans="1:11">
      <c r="A16" s="187"/>
      <c r="B16" s="187"/>
      <c r="C16" s="187"/>
      <c r="D16" s="187" t="s">
        <v>168</v>
      </c>
      <c r="E16" s="188" t="s">
        <v>180</v>
      </c>
      <c r="F16" s="188">
        <v>8</v>
      </c>
      <c r="G16" s="188"/>
      <c r="H16" s="193"/>
      <c r="I16" s="192"/>
      <c r="J16" s="188"/>
      <c r="K16" s="188"/>
    </row>
    <row r="17" spans="1:11">
      <c r="A17" s="187"/>
      <c r="B17" s="187"/>
      <c r="C17" s="187"/>
      <c r="D17" s="188" t="s">
        <v>181</v>
      </c>
      <c r="E17" s="188" t="s">
        <v>182</v>
      </c>
      <c r="F17" s="188">
        <v>6</v>
      </c>
      <c r="G17" s="188"/>
      <c r="H17" s="188"/>
      <c r="I17" s="192"/>
      <c r="J17" s="188"/>
      <c r="K17" s="192"/>
    </row>
    <row r="18" spans="1:11">
      <c r="A18" s="187"/>
      <c r="B18" s="187"/>
      <c r="C18" s="187"/>
      <c r="D18" s="188" t="s">
        <v>416</v>
      </c>
      <c r="E18" s="188" t="s">
        <v>414</v>
      </c>
      <c r="F18" s="188">
        <v>200</v>
      </c>
      <c r="G18" s="194"/>
      <c r="H18" s="188" t="s">
        <v>415</v>
      </c>
      <c r="I18" s="188"/>
      <c r="J18" s="188"/>
      <c r="K18" s="192"/>
    </row>
    <row r="19" spans="1:11">
      <c r="A19" s="187"/>
      <c r="B19" s="187"/>
      <c r="C19" s="187"/>
      <c r="D19" s="210"/>
      <c r="E19" s="210"/>
      <c r="F19" s="210"/>
      <c r="G19" s="194"/>
      <c r="H19" s="188"/>
      <c r="I19" s="188"/>
      <c r="J19" s="188"/>
      <c r="K19" s="188"/>
    </row>
    <row r="20" spans="1:11">
      <c r="A20" s="187"/>
      <c r="B20" s="187"/>
      <c r="C20" s="187"/>
      <c r="D20" s="210" t="s">
        <v>176</v>
      </c>
      <c r="E20" s="210" t="s">
        <v>177</v>
      </c>
      <c r="F20" s="210">
        <v>6</v>
      </c>
      <c r="G20" s="195"/>
      <c r="H20" s="188"/>
      <c r="J20" s="188"/>
      <c r="K20" s="188"/>
    </row>
    <row r="21" spans="1:11">
      <c r="A21" s="187"/>
      <c r="B21" s="187"/>
      <c r="C21" s="187"/>
      <c r="D21" s="209" t="s">
        <v>183</v>
      </c>
      <c r="E21" s="209" t="s">
        <v>184</v>
      </c>
      <c r="F21" s="209">
        <v>20</v>
      </c>
      <c r="G21" s="195"/>
      <c r="H21" s="188"/>
      <c r="I21" s="188"/>
      <c r="J21" s="196"/>
      <c r="K21" s="188"/>
    </row>
    <row r="22" spans="1:11">
      <c r="A22" s="187"/>
      <c r="B22" s="187"/>
      <c r="C22" s="187"/>
      <c r="D22" s="209" t="s">
        <v>183</v>
      </c>
      <c r="E22" s="209" t="s">
        <v>184</v>
      </c>
      <c r="F22" s="209">
        <v>20</v>
      </c>
      <c r="I22" s="188"/>
      <c r="J22" s="192"/>
      <c r="K22" s="188"/>
    </row>
    <row r="23" spans="1:11">
      <c r="A23" s="187"/>
      <c r="B23" s="187"/>
      <c r="C23" s="187"/>
      <c r="D23" s="209" t="s">
        <v>17</v>
      </c>
      <c r="E23" s="209" t="s">
        <v>163</v>
      </c>
      <c r="F23" s="209">
        <v>7</v>
      </c>
      <c r="I23" s="188"/>
      <c r="J23" s="192"/>
      <c r="K23" s="188"/>
    </row>
    <row r="24" spans="1:11">
      <c r="A24" s="187"/>
      <c r="B24" s="187"/>
      <c r="C24" s="187"/>
      <c r="D24" s="209" t="s">
        <v>23</v>
      </c>
      <c r="E24" s="209" t="s">
        <v>10</v>
      </c>
      <c r="F24" s="209">
        <v>40</v>
      </c>
      <c r="I24" s="188"/>
      <c r="J24" s="192"/>
      <c r="K24" s="188"/>
    </row>
    <row r="25" spans="1:11">
      <c r="A25" s="187"/>
      <c r="B25" s="187"/>
      <c r="C25" s="187"/>
      <c r="D25" s="209" t="s">
        <v>24</v>
      </c>
      <c r="E25" s="209" t="s">
        <v>18</v>
      </c>
      <c r="F25" s="209">
        <v>6</v>
      </c>
      <c r="I25" s="188"/>
      <c r="J25" s="192"/>
      <c r="K25" s="188"/>
    </row>
    <row r="26" spans="1:11">
      <c r="A26" s="187"/>
      <c r="B26" s="187"/>
      <c r="C26" s="187"/>
      <c r="D26" s="209" t="s">
        <v>25</v>
      </c>
      <c r="E26" s="209" t="s">
        <v>22</v>
      </c>
      <c r="F26" s="209">
        <v>4</v>
      </c>
      <c r="I26" s="188"/>
      <c r="J26" s="192"/>
      <c r="K26" s="188"/>
    </row>
    <row r="27" spans="1:11">
      <c r="A27" s="187"/>
      <c r="B27" s="187"/>
      <c r="C27" s="187"/>
      <c r="D27" s="209" t="s">
        <v>26</v>
      </c>
      <c r="E27" s="209"/>
      <c r="F27" s="209"/>
      <c r="I27" s="188"/>
      <c r="J27" s="192"/>
      <c r="K27" s="188"/>
    </row>
    <row r="28" spans="1:11">
      <c r="A28" s="187"/>
      <c r="B28" s="187"/>
      <c r="C28" s="187"/>
      <c r="D28" s="209" t="s">
        <v>15</v>
      </c>
      <c r="E28" s="209" t="s">
        <v>12</v>
      </c>
      <c r="F28" s="209">
        <v>10</v>
      </c>
      <c r="G28" s="188"/>
      <c r="H28" s="188"/>
      <c r="I28" s="188"/>
      <c r="J28" s="192"/>
      <c r="K28" s="188"/>
    </row>
    <row r="29" spans="1:11">
      <c r="A29" s="187"/>
      <c r="B29" s="187"/>
      <c r="C29" s="187"/>
      <c r="D29" s="209" t="s">
        <v>27</v>
      </c>
      <c r="E29" s="209" t="s">
        <v>20</v>
      </c>
      <c r="F29" s="209">
        <v>4</v>
      </c>
      <c r="G29" s="188"/>
      <c r="H29" s="188"/>
      <c r="I29" s="188"/>
      <c r="J29" s="192"/>
      <c r="K29" s="188"/>
    </row>
    <row r="30" spans="1:11">
      <c r="A30" s="187"/>
      <c r="B30" s="187"/>
      <c r="C30" s="187"/>
      <c r="D30" s="209" t="s">
        <v>28</v>
      </c>
      <c r="E30" s="209" t="s">
        <v>14</v>
      </c>
      <c r="F30" s="209">
        <v>20</v>
      </c>
      <c r="G30" s="188"/>
      <c r="H30" s="188"/>
      <c r="I30" s="188"/>
      <c r="J30" s="192"/>
      <c r="K30" s="188"/>
    </row>
    <row r="31" spans="1:11">
      <c r="A31" s="187"/>
      <c r="B31" s="187"/>
      <c r="C31" s="187"/>
      <c r="D31" s="209" t="s">
        <v>29</v>
      </c>
      <c r="E31" s="209" t="s">
        <v>21</v>
      </c>
      <c r="F31" s="209">
        <v>20</v>
      </c>
      <c r="G31" s="188"/>
      <c r="H31" s="188"/>
      <c r="I31" s="188"/>
      <c r="J31" s="192"/>
      <c r="K31" s="188"/>
    </row>
    <row r="32" spans="1:11">
      <c r="A32" s="187"/>
      <c r="B32" s="187"/>
      <c r="C32" s="187"/>
      <c r="D32" s="211"/>
      <c r="E32" s="211"/>
      <c r="F32" s="211"/>
      <c r="G32" s="188"/>
      <c r="H32" s="188"/>
      <c r="I32" s="188"/>
      <c r="J32" s="192"/>
      <c r="K32" s="188"/>
    </row>
    <row r="33" spans="1:11">
      <c r="A33" s="187"/>
      <c r="B33" s="187"/>
      <c r="C33" s="187"/>
      <c r="D33" s="211"/>
      <c r="E33" s="211"/>
      <c r="F33" s="211"/>
      <c r="G33" s="188"/>
      <c r="H33" s="188"/>
      <c r="I33" s="188"/>
      <c r="J33" s="192"/>
      <c r="K33" s="188"/>
    </row>
    <row r="34" spans="1:11">
      <c r="A34" s="187"/>
      <c r="B34" s="187"/>
      <c r="C34" s="187"/>
      <c r="D34" s="211"/>
      <c r="E34" s="211"/>
      <c r="F34" s="211"/>
      <c r="G34" s="188"/>
      <c r="H34" s="188"/>
      <c r="I34" s="188"/>
      <c r="J34" s="192"/>
      <c r="K34" s="188"/>
    </row>
    <row r="35" spans="1:11">
      <c r="A35" s="187"/>
      <c r="B35" s="187"/>
      <c r="C35" s="187"/>
      <c r="D35" s="211"/>
      <c r="E35" s="211"/>
      <c r="F35" s="211"/>
      <c r="G35" s="188"/>
      <c r="H35" s="188"/>
      <c r="I35" s="188"/>
      <c r="J35" s="192"/>
      <c r="K35" s="188"/>
    </row>
    <row r="36" spans="1:11">
      <c r="A36" s="187"/>
      <c r="B36" s="187"/>
      <c r="C36" s="187"/>
      <c r="D36" s="211"/>
      <c r="E36" s="211"/>
      <c r="F36" s="211"/>
      <c r="G36" s="188"/>
      <c r="H36" s="188"/>
      <c r="I36" s="188"/>
      <c r="J36" s="192"/>
      <c r="K36" s="188"/>
    </row>
    <row r="37" spans="1:11">
      <c r="A37" s="187"/>
      <c r="B37" s="187"/>
      <c r="C37" s="187"/>
      <c r="D37" s="211"/>
      <c r="E37" s="211"/>
      <c r="F37" s="211"/>
      <c r="G37" s="188"/>
      <c r="H37" s="188"/>
      <c r="I37" s="188"/>
      <c r="J37" s="192"/>
      <c r="K37" s="188"/>
    </row>
    <row r="38" spans="1:11">
      <c r="A38" s="187"/>
      <c r="B38" s="187"/>
      <c r="C38" s="187"/>
      <c r="D38" s="211"/>
      <c r="E38" s="211"/>
      <c r="F38" s="211"/>
      <c r="G38" s="188"/>
      <c r="H38" s="188"/>
      <c r="I38" s="188"/>
      <c r="J38" s="192"/>
      <c r="K38" s="188"/>
    </row>
    <row r="39" spans="1:11">
      <c r="A39" s="187"/>
      <c r="B39" s="187"/>
      <c r="C39" s="187"/>
      <c r="D39" s="211"/>
      <c r="E39" s="211"/>
      <c r="F39" s="211"/>
      <c r="G39" s="188"/>
      <c r="H39" s="188"/>
      <c r="I39" s="188"/>
      <c r="J39" s="192"/>
      <c r="K39" s="188"/>
    </row>
    <row r="40" spans="1:11">
      <c r="A40" s="187"/>
      <c r="B40" s="187"/>
      <c r="C40" s="187"/>
      <c r="D40" s="211"/>
      <c r="E40" s="211"/>
      <c r="F40" s="211"/>
      <c r="G40" s="188"/>
      <c r="H40" s="188"/>
      <c r="I40" s="188"/>
      <c r="J40" s="192"/>
      <c r="K40" s="188"/>
    </row>
    <row r="41" spans="1:11">
      <c r="A41" s="187"/>
      <c r="B41" s="187"/>
      <c r="C41" s="187"/>
      <c r="D41" s="209"/>
      <c r="E41" s="209"/>
      <c r="F41" s="209"/>
      <c r="G41" s="188"/>
      <c r="H41" s="188"/>
      <c r="I41" s="188"/>
      <c r="J41" s="192"/>
      <c r="K41" s="188"/>
    </row>
    <row r="42" spans="1:11">
      <c r="A42" s="187"/>
      <c r="B42" s="187"/>
      <c r="C42" s="187"/>
      <c r="D42" s="209"/>
      <c r="E42" s="209"/>
      <c r="F42" s="209"/>
      <c r="G42" s="188"/>
      <c r="H42" s="188"/>
      <c r="I42" s="188"/>
      <c r="J42" s="192"/>
      <c r="K42" s="188"/>
    </row>
    <row r="43" spans="1:11">
      <c r="A43" s="187"/>
      <c r="B43" s="187"/>
      <c r="C43" s="187"/>
      <c r="D43" s="209"/>
      <c r="E43" s="209"/>
      <c r="F43" s="209"/>
      <c r="G43" s="188"/>
      <c r="H43" s="188"/>
      <c r="I43" s="188"/>
      <c r="J43" s="192"/>
      <c r="K43" s="188"/>
    </row>
    <row r="44" spans="1:11">
      <c r="A44" s="187"/>
      <c r="B44" s="187"/>
      <c r="C44" s="187"/>
      <c r="D44" s="209"/>
      <c r="E44" s="209"/>
      <c r="F44" s="209"/>
      <c r="G44" s="188"/>
      <c r="H44" s="188"/>
      <c r="I44" s="188"/>
      <c r="J44" s="192"/>
      <c r="K44" s="188"/>
    </row>
    <row r="45" spans="1:11">
      <c r="A45" s="187"/>
      <c r="B45" s="187"/>
      <c r="C45" s="187"/>
      <c r="D45" s="187"/>
      <c r="E45" s="187"/>
      <c r="F45" s="187"/>
      <c r="G45" s="188"/>
      <c r="H45" s="188"/>
      <c r="I45" s="188"/>
      <c r="J45" s="192"/>
      <c r="K45" s="188"/>
    </row>
    <row r="46" spans="1:11">
      <c r="A46" s="187"/>
      <c r="B46" s="187"/>
      <c r="C46" s="187"/>
      <c r="D46" s="187"/>
      <c r="E46" s="187"/>
      <c r="F46" s="187"/>
      <c r="G46" s="188"/>
      <c r="H46" s="188"/>
      <c r="I46" s="188"/>
      <c r="J46" s="196"/>
      <c r="K46" s="188"/>
    </row>
    <row r="47" spans="1:11">
      <c r="A47" s="187"/>
      <c r="B47" s="187"/>
      <c r="C47" s="187"/>
      <c r="D47" s="187"/>
      <c r="E47" s="187"/>
      <c r="F47" s="187"/>
      <c r="G47" s="188"/>
      <c r="H47" s="188"/>
      <c r="I47" s="188"/>
      <c r="J47" s="192"/>
      <c r="K47" s="188"/>
    </row>
    <row r="48" spans="1:11">
      <c r="A48" s="187"/>
      <c r="B48" s="187"/>
      <c r="C48" s="187"/>
      <c r="D48" s="187"/>
      <c r="E48" s="187"/>
      <c r="F48" s="187"/>
      <c r="G48" s="188"/>
      <c r="H48" s="188"/>
      <c r="I48" s="188"/>
      <c r="J48" s="192"/>
      <c r="K48" s="188"/>
    </row>
    <row r="49" spans="1:11">
      <c r="A49" s="187"/>
      <c r="B49" s="187"/>
      <c r="C49" s="187"/>
      <c r="D49" s="187"/>
      <c r="E49" s="187"/>
      <c r="F49" s="187"/>
      <c r="G49" s="188"/>
      <c r="H49" s="188"/>
      <c r="I49" s="188"/>
      <c r="J49" s="192"/>
      <c r="K49" s="188"/>
    </row>
    <row r="50" spans="1:11">
      <c r="A50" s="187"/>
      <c r="B50" s="187"/>
      <c r="C50" s="187"/>
      <c r="D50" s="187"/>
      <c r="E50" s="187"/>
      <c r="F50" s="187"/>
      <c r="G50" s="188"/>
      <c r="H50" s="188"/>
      <c r="I50" s="188"/>
      <c r="J50" s="192"/>
      <c r="K50" s="188"/>
    </row>
    <row r="51" spans="1:11">
      <c r="A51" s="187"/>
      <c r="B51" s="187"/>
      <c r="C51" s="187"/>
      <c r="D51" s="187"/>
      <c r="E51" s="187"/>
      <c r="F51" s="187"/>
      <c r="G51" s="188"/>
      <c r="H51" s="188"/>
      <c r="I51" s="188"/>
      <c r="J51" s="196"/>
      <c r="K51" s="188"/>
    </row>
    <row r="52" spans="1:11">
      <c r="A52" s="187"/>
      <c r="B52" s="187"/>
      <c r="C52" s="187"/>
      <c r="D52" s="187"/>
      <c r="E52" s="187"/>
      <c r="F52" s="187"/>
      <c r="G52" s="188"/>
      <c r="H52" s="188"/>
      <c r="I52" s="188"/>
      <c r="J52" s="196"/>
      <c r="K52" s="188"/>
    </row>
    <row r="53" spans="1:11">
      <c r="A53" s="187"/>
      <c r="B53" s="187"/>
      <c r="C53" s="187"/>
      <c r="D53" s="187"/>
      <c r="E53" s="187"/>
      <c r="F53" s="187"/>
      <c r="G53" s="188"/>
      <c r="H53" s="188"/>
      <c r="I53" s="188"/>
      <c r="J53" s="196"/>
      <c r="K53" s="188"/>
    </row>
    <row r="54" spans="1:11">
      <c r="A54" s="187"/>
      <c r="B54" s="187"/>
      <c r="C54" s="187"/>
      <c r="D54" s="187"/>
      <c r="E54" s="187"/>
      <c r="F54" s="187"/>
      <c r="G54" s="188"/>
      <c r="H54" s="188"/>
      <c r="I54" s="188"/>
      <c r="J54" s="192"/>
      <c r="K54" s="188"/>
    </row>
    <row r="55" spans="1:11">
      <c r="A55" s="187"/>
      <c r="B55" s="187"/>
      <c r="C55" s="187"/>
      <c r="D55" s="187"/>
      <c r="E55" s="187"/>
      <c r="F55" s="187"/>
      <c r="G55" s="188"/>
      <c r="H55" s="188"/>
      <c r="I55" s="188"/>
      <c r="J55" s="192"/>
      <c r="K55" s="188"/>
    </row>
    <row r="56" spans="1:11">
      <c r="A56" s="187"/>
      <c r="B56" s="187"/>
      <c r="C56" s="187"/>
      <c r="D56" s="187"/>
      <c r="E56" s="187"/>
      <c r="F56" s="187"/>
      <c r="G56" s="188"/>
      <c r="H56" s="188"/>
      <c r="I56" s="188"/>
      <c r="J56" s="192"/>
      <c r="K56" s="188"/>
    </row>
    <row r="57" spans="1:11">
      <c r="A57" s="187"/>
      <c r="B57" s="187"/>
      <c r="C57" s="187"/>
      <c r="D57" s="187"/>
      <c r="E57" s="187"/>
      <c r="F57" s="187"/>
      <c r="G57" s="188"/>
      <c r="H57" s="188"/>
      <c r="I57" s="188"/>
      <c r="J57" s="192"/>
      <c r="K57" s="188"/>
    </row>
    <row r="58" spans="1:11">
      <c r="A58" s="187"/>
      <c r="B58" s="187"/>
      <c r="C58" s="187"/>
      <c r="D58" s="187"/>
      <c r="E58" s="187"/>
      <c r="F58" s="187"/>
      <c r="G58" s="188"/>
      <c r="H58" s="188"/>
      <c r="I58" s="188"/>
      <c r="J58" s="192"/>
      <c r="K58" s="188"/>
    </row>
    <row r="59" spans="1:11">
      <c r="A59" s="187"/>
      <c r="B59" s="187"/>
      <c r="C59" s="187"/>
      <c r="D59" s="187"/>
      <c r="E59" s="187"/>
      <c r="F59" s="187"/>
      <c r="G59" s="188"/>
      <c r="H59" s="188"/>
      <c r="I59" s="188"/>
      <c r="J59" s="192"/>
      <c r="K59" s="188"/>
    </row>
    <row r="60" spans="1:11">
      <c r="A60" s="187"/>
      <c r="B60" s="187"/>
      <c r="C60" s="187"/>
      <c r="D60" s="187"/>
      <c r="E60" s="187"/>
      <c r="F60" s="187"/>
      <c r="G60" s="188"/>
      <c r="H60" s="188"/>
      <c r="I60" s="188"/>
      <c r="J60" s="192"/>
      <c r="K60" s="188"/>
    </row>
    <row r="61" spans="1:11">
      <c r="A61" s="187"/>
      <c r="B61" s="187"/>
      <c r="C61" s="187"/>
      <c r="D61" s="187"/>
      <c r="E61" s="187"/>
      <c r="F61" s="187"/>
      <c r="G61" s="188"/>
      <c r="H61" s="188"/>
      <c r="I61" s="188"/>
      <c r="J61" s="192"/>
      <c r="K61" s="188"/>
    </row>
    <row r="62" spans="1:11">
      <c r="A62" s="187"/>
      <c r="B62" s="187"/>
      <c r="C62" s="187"/>
      <c r="D62" s="187"/>
      <c r="E62" s="187"/>
      <c r="F62" s="187"/>
      <c r="G62" s="188"/>
      <c r="H62" s="188"/>
      <c r="I62" s="188"/>
      <c r="J62" s="192"/>
      <c r="K62" s="188"/>
    </row>
    <row r="63" spans="1:11">
      <c r="A63" s="187"/>
      <c r="B63" s="187"/>
      <c r="C63" s="187"/>
      <c r="D63" s="187"/>
      <c r="E63" s="187"/>
      <c r="F63" s="187"/>
      <c r="G63" s="188"/>
      <c r="H63" s="188"/>
      <c r="I63" s="188"/>
      <c r="J63" s="192"/>
      <c r="K63" s="188"/>
    </row>
    <row r="64" spans="1:11">
      <c r="A64" s="187"/>
      <c r="B64" s="187"/>
      <c r="C64" s="187"/>
      <c r="D64" s="187"/>
      <c r="E64" s="187"/>
      <c r="F64" s="187"/>
      <c r="G64" s="188"/>
      <c r="H64" s="188"/>
      <c r="I64" s="188"/>
      <c r="J64" s="192"/>
      <c r="K64" s="188"/>
    </row>
    <row r="65" spans="1:11">
      <c r="A65" s="187"/>
      <c r="B65" s="187"/>
      <c r="C65" s="187"/>
      <c r="D65" s="187"/>
      <c r="E65" s="187"/>
      <c r="F65" s="187"/>
      <c r="G65" s="188"/>
      <c r="H65" s="188"/>
      <c r="I65" s="188"/>
      <c r="J65" s="192"/>
      <c r="K65" s="188"/>
    </row>
    <row r="66" spans="1:11">
      <c r="A66" s="187"/>
      <c r="B66" s="187"/>
      <c r="C66" s="187"/>
      <c r="D66" s="187"/>
      <c r="E66" s="187"/>
      <c r="F66" s="187"/>
      <c r="G66" s="188"/>
      <c r="H66" s="188"/>
      <c r="I66" s="188"/>
      <c r="J66" s="192"/>
      <c r="K66" s="188"/>
    </row>
    <row r="67" spans="1:11">
      <c r="A67" s="187"/>
      <c r="B67" s="187"/>
      <c r="C67" s="187"/>
      <c r="D67" s="187"/>
      <c r="E67" s="187"/>
      <c r="F67" s="187"/>
      <c r="G67" s="188"/>
      <c r="H67" s="188"/>
      <c r="I67" s="188"/>
      <c r="J67" s="192"/>
      <c r="K67" s="188"/>
    </row>
    <row r="68" spans="1:11">
      <c r="A68" s="187"/>
      <c r="B68" s="187"/>
      <c r="C68" s="187"/>
      <c r="D68" s="187"/>
      <c r="E68" s="187"/>
      <c r="F68" s="187"/>
      <c r="G68" s="188"/>
      <c r="H68" s="188"/>
      <c r="I68" s="188"/>
      <c r="J68" s="192"/>
      <c r="K68" s="188"/>
    </row>
    <row r="69" spans="1:11">
      <c r="A69" s="187"/>
      <c r="B69" s="187"/>
      <c r="C69" s="187"/>
      <c r="D69" s="187"/>
      <c r="E69" s="187"/>
      <c r="F69" s="187"/>
      <c r="G69" s="188"/>
      <c r="H69" s="188"/>
      <c r="I69" s="188"/>
      <c r="J69" s="192"/>
      <c r="K69" s="188"/>
    </row>
    <row r="70" spans="1:11">
      <c r="A70" s="187"/>
      <c r="B70" s="187"/>
      <c r="C70" s="187"/>
      <c r="D70" s="187"/>
      <c r="E70" s="187"/>
      <c r="F70" s="187"/>
      <c r="G70" s="188"/>
      <c r="H70" s="188"/>
      <c r="I70" s="188"/>
      <c r="J70" s="192"/>
      <c r="K70" s="188"/>
    </row>
    <row r="71" spans="1:11">
      <c r="A71" s="187"/>
      <c r="B71" s="187"/>
      <c r="C71" s="187"/>
      <c r="D71" s="187"/>
      <c r="E71" s="187"/>
      <c r="F71" s="187"/>
      <c r="G71" s="188"/>
      <c r="H71" s="188"/>
      <c r="I71" s="188"/>
      <c r="J71" s="192"/>
      <c r="K71" s="188"/>
    </row>
    <row r="72" spans="1:11">
      <c r="A72" s="187"/>
      <c r="B72" s="187"/>
      <c r="C72" s="187"/>
      <c r="D72" s="187"/>
      <c r="E72" s="187"/>
      <c r="F72" s="187"/>
      <c r="G72" s="188"/>
      <c r="H72" s="188"/>
      <c r="I72" s="188"/>
      <c r="J72" s="192"/>
      <c r="K72" s="188"/>
    </row>
    <row r="73" spans="1:11">
      <c r="A73" s="187"/>
      <c r="B73" s="187"/>
      <c r="C73" s="187"/>
      <c r="D73" s="187"/>
      <c r="E73" s="187"/>
      <c r="F73" s="187"/>
      <c r="G73" s="188"/>
      <c r="H73" s="188"/>
      <c r="I73" s="188"/>
      <c r="J73" s="192"/>
      <c r="K73" s="188"/>
    </row>
    <row r="74" spans="1:11">
      <c r="A74" s="187"/>
      <c r="B74" s="187"/>
      <c r="C74" s="187"/>
      <c r="D74" s="187"/>
      <c r="E74" s="187"/>
      <c r="F74" s="187"/>
      <c r="G74" s="188"/>
      <c r="H74" s="188"/>
      <c r="I74" s="188"/>
      <c r="J74" s="192"/>
      <c r="K74" s="188"/>
    </row>
    <row r="75" spans="1:11">
      <c r="A75" s="187"/>
      <c r="B75" s="187"/>
      <c r="C75" s="187"/>
      <c r="D75" s="187"/>
      <c r="E75" s="187"/>
      <c r="F75" s="187"/>
      <c r="G75" s="188"/>
      <c r="H75" s="188"/>
      <c r="I75" s="188"/>
      <c r="J75" s="192"/>
      <c r="K75" s="188"/>
    </row>
    <row r="76" spans="1:11">
      <c r="A76" s="187"/>
      <c r="B76" s="187"/>
      <c r="C76" s="187"/>
      <c r="D76" s="187"/>
      <c r="E76" s="187"/>
      <c r="F76" s="187"/>
      <c r="G76" s="188"/>
      <c r="H76" s="188"/>
      <c r="I76" s="188"/>
      <c r="J76" s="192"/>
      <c r="K76" s="188"/>
    </row>
    <row r="77" spans="1:11">
      <c r="A77" s="187"/>
      <c r="B77" s="187"/>
      <c r="C77" s="187"/>
      <c r="D77" s="187"/>
      <c r="E77" s="187"/>
      <c r="F77" s="187"/>
      <c r="G77" s="188"/>
      <c r="H77" s="188"/>
      <c r="I77" s="188"/>
      <c r="J77" s="192"/>
      <c r="K77" s="188"/>
    </row>
    <row r="78" spans="1:11">
      <c r="A78" s="187"/>
      <c r="B78" s="187"/>
      <c r="C78" s="187"/>
      <c r="D78" s="187"/>
      <c r="E78" s="187"/>
      <c r="F78" s="187"/>
      <c r="G78" s="188"/>
      <c r="H78" s="188"/>
      <c r="I78" s="188"/>
      <c r="J78" s="192"/>
      <c r="K78" s="188"/>
    </row>
    <row r="79" spans="1:11">
      <c r="A79" s="187"/>
      <c r="B79" s="187"/>
      <c r="C79" s="187"/>
      <c r="D79" s="187"/>
      <c r="E79" s="187"/>
      <c r="F79" s="187"/>
      <c r="G79" s="188"/>
      <c r="H79" s="188"/>
      <c r="I79" s="188"/>
      <c r="J79" s="192"/>
      <c r="K79" s="188"/>
    </row>
    <row r="80" spans="1:11">
      <c r="A80" s="187"/>
      <c r="B80" s="187"/>
      <c r="C80" s="187"/>
      <c r="D80" s="187"/>
      <c r="E80" s="187"/>
      <c r="F80" s="187"/>
      <c r="G80" s="188"/>
      <c r="H80" s="188"/>
      <c r="I80" s="188"/>
      <c r="J80" s="192"/>
      <c r="K80" s="188"/>
    </row>
    <row r="81" spans="1:11">
      <c r="A81" s="187"/>
      <c r="B81" s="187"/>
      <c r="C81" s="187"/>
      <c r="D81" s="187"/>
      <c r="E81" s="187"/>
      <c r="F81" s="187"/>
      <c r="G81" s="188"/>
      <c r="H81" s="188"/>
      <c r="I81" s="188"/>
      <c r="J81" s="192"/>
      <c r="K81" s="188"/>
    </row>
    <row r="82" spans="1:11">
      <c r="A82" s="187"/>
      <c r="B82" s="187"/>
      <c r="C82" s="187"/>
      <c r="D82" s="187"/>
      <c r="E82" s="187"/>
      <c r="F82" s="187"/>
      <c r="G82" s="188"/>
      <c r="H82" s="188"/>
      <c r="I82" s="188"/>
      <c r="J82" s="192"/>
      <c r="K82" s="188"/>
    </row>
    <row r="83" spans="1:11">
      <c r="A83" s="187"/>
      <c r="B83" s="187"/>
      <c r="C83" s="187"/>
      <c r="D83" s="187"/>
      <c r="E83" s="187"/>
      <c r="F83" s="187"/>
      <c r="G83" s="188"/>
      <c r="H83" s="188"/>
      <c r="I83" s="188"/>
      <c r="J83" s="192"/>
      <c r="K83" s="188"/>
    </row>
    <row r="84" spans="1:11">
      <c r="A84" s="187"/>
      <c r="B84" s="187"/>
      <c r="C84" s="187"/>
      <c r="D84" s="187"/>
      <c r="E84" s="187"/>
      <c r="F84" s="187"/>
      <c r="G84" s="188"/>
      <c r="H84" s="188"/>
      <c r="I84" s="188"/>
      <c r="J84" s="192"/>
      <c r="K84" s="188"/>
    </row>
    <row r="85" spans="1:11">
      <c r="A85" s="187"/>
      <c r="B85" s="187"/>
      <c r="C85" s="187"/>
      <c r="D85" s="187"/>
      <c r="E85" s="187"/>
      <c r="F85" s="187"/>
      <c r="G85" s="188"/>
      <c r="H85" s="188"/>
      <c r="I85" s="188"/>
      <c r="J85" s="192"/>
      <c r="K85" s="188"/>
    </row>
    <row r="86" spans="1:11">
      <c r="A86" s="187"/>
      <c r="B86" s="187"/>
      <c r="C86" s="187"/>
      <c r="D86" s="187"/>
      <c r="E86" s="187"/>
      <c r="F86" s="187"/>
      <c r="G86" s="188"/>
      <c r="H86" s="188"/>
      <c r="I86" s="188"/>
      <c r="J86" s="192"/>
      <c r="K86" s="188"/>
    </row>
    <row r="87" spans="1:11">
      <c r="A87" s="187"/>
      <c r="B87" s="187"/>
      <c r="C87" s="187"/>
      <c r="D87" s="187"/>
      <c r="E87" s="187"/>
      <c r="F87" s="187"/>
      <c r="G87" s="188"/>
      <c r="H87" s="188"/>
      <c r="I87" s="188"/>
      <c r="J87" s="192"/>
      <c r="K87" s="188"/>
    </row>
    <row r="88" spans="1:11">
      <c r="A88" s="187"/>
      <c r="B88" s="187"/>
      <c r="C88" s="187"/>
      <c r="D88" s="187"/>
      <c r="E88" s="187"/>
      <c r="F88" s="187"/>
      <c r="G88" s="188"/>
      <c r="H88" s="188"/>
      <c r="I88" s="188"/>
      <c r="J88" s="192"/>
      <c r="K88" s="188"/>
    </row>
    <row r="89" spans="1:11">
      <c r="A89" s="187"/>
      <c r="B89" s="187"/>
      <c r="C89" s="187"/>
      <c r="D89" s="187"/>
      <c r="E89" s="187"/>
      <c r="F89" s="187"/>
      <c r="G89" s="188"/>
      <c r="H89" s="188"/>
      <c r="I89" s="188"/>
      <c r="J89" s="192"/>
      <c r="K89" s="188"/>
    </row>
    <row r="90" spans="1:11">
      <c r="A90" s="187"/>
      <c r="B90" s="187"/>
      <c r="C90" s="187"/>
      <c r="D90" s="187"/>
      <c r="E90" s="187"/>
      <c r="F90" s="187"/>
      <c r="G90" s="188"/>
      <c r="H90" s="188"/>
      <c r="I90" s="188"/>
      <c r="J90" s="192"/>
      <c r="K90" s="188"/>
    </row>
    <row r="91" spans="1:11">
      <c r="A91" s="187"/>
      <c r="B91" s="187"/>
      <c r="C91" s="187"/>
      <c r="D91" s="187"/>
      <c r="E91" s="187"/>
      <c r="F91" s="187"/>
      <c r="G91" s="188"/>
      <c r="H91" s="188"/>
      <c r="I91" s="188"/>
      <c r="J91" s="192"/>
      <c r="K91" s="188"/>
    </row>
    <row r="92" spans="1:11">
      <c r="A92" s="187"/>
      <c r="B92" s="187"/>
      <c r="C92" s="187"/>
      <c r="D92" s="187"/>
      <c r="E92" s="187"/>
      <c r="F92" s="187"/>
      <c r="G92" s="188"/>
      <c r="H92" s="188"/>
      <c r="I92" s="188"/>
      <c r="J92" s="192"/>
      <c r="K92" s="188"/>
    </row>
    <row r="93" spans="1:11">
      <c r="A93" s="187"/>
      <c r="B93" s="187"/>
      <c r="C93" s="187"/>
      <c r="D93" s="187"/>
      <c r="E93" s="187"/>
      <c r="F93" s="187"/>
      <c r="G93" s="188"/>
      <c r="H93" s="188"/>
      <c r="I93" s="188"/>
      <c r="J93" s="192"/>
      <c r="K93" s="188"/>
    </row>
    <row r="94" spans="1:11">
      <c r="A94" s="187"/>
      <c r="B94" s="187"/>
      <c r="C94" s="187"/>
      <c r="D94" s="187"/>
      <c r="E94" s="187"/>
      <c r="F94" s="187"/>
      <c r="G94" s="188"/>
      <c r="H94" s="188"/>
      <c r="I94" s="188"/>
      <c r="J94" s="192"/>
      <c r="K94" s="188"/>
    </row>
    <row r="95" spans="1:11">
      <c r="A95" s="187"/>
      <c r="B95" s="187"/>
      <c r="C95" s="187"/>
      <c r="D95" s="187"/>
      <c r="E95" s="187"/>
      <c r="F95" s="187"/>
      <c r="G95" s="188"/>
      <c r="H95" s="188"/>
      <c r="I95" s="188"/>
      <c r="J95" s="192"/>
      <c r="K95" s="188"/>
    </row>
    <row r="96" spans="1:11">
      <c r="A96" s="187"/>
      <c r="B96" s="187"/>
      <c r="C96" s="187"/>
      <c r="D96" s="187"/>
      <c r="E96" s="187"/>
      <c r="F96" s="187"/>
      <c r="G96" s="188"/>
      <c r="H96" s="188"/>
      <c r="I96" s="188"/>
      <c r="J96" s="192"/>
      <c r="K96" s="188"/>
    </row>
    <row r="97" spans="1:11">
      <c r="A97" s="187"/>
      <c r="B97" s="187"/>
      <c r="C97" s="187"/>
      <c r="D97" s="187"/>
      <c r="E97" s="187"/>
      <c r="F97" s="187"/>
      <c r="G97" s="188"/>
      <c r="H97" s="188"/>
      <c r="I97" s="188"/>
      <c r="J97" s="192"/>
      <c r="K97" s="188"/>
    </row>
    <row r="98" spans="1:11">
      <c r="A98" s="187"/>
      <c r="B98" s="187"/>
      <c r="C98" s="187"/>
      <c r="D98" s="187"/>
      <c r="E98" s="187"/>
      <c r="F98" s="187"/>
      <c r="G98" s="188"/>
      <c r="H98" s="188"/>
      <c r="I98" s="188"/>
      <c r="J98" s="192"/>
      <c r="K98" s="188"/>
    </row>
    <row r="99" spans="1:11">
      <c r="A99" s="187"/>
      <c r="B99" s="187"/>
      <c r="C99" s="187"/>
      <c r="D99" s="187"/>
      <c r="E99" s="187"/>
      <c r="F99" s="187"/>
      <c r="G99" s="188"/>
      <c r="H99" s="188"/>
      <c r="I99" s="188"/>
      <c r="J99" s="192"/>
    </row>
    <row r="100" spans="1:11">
      <c r="A100" s="187"/>
      <c r="B100" s="187"/>
      <c r="C100" s="187"/>
      <c r="D100" s="187"/>
      <c r="E100" s="187"/>
      <c r="F100" s="187"/>
      <c r="G100" s="188"/>
      <c r="H100" s="188"/>
      <c r="I100" s="188"/>
      <c r="J100" s="192"/>
    </row>
    <row r="101" spans="1:11">
      <c r="A101" s="187"/>
      <c r="B101" s="187"/>
      <c r="C101" s="187"/>
      <c r="D101" s="187"/>
      <c r="E101" s="187"/>
      <c r="F101" s="187"/>
      <c r="G101" s="188"/>
      <c r="H101" s="188"/>
      <c r="I101" s="188"/>
      <c r="J101" s="192"/>
    </row>
    <row r="102" spans="1:11">
      <c r="A102" s="187"/>
      <c r="B102" s="187"/>
      <c r="C102" s="187"/>
      <c r="D102" s="187"/>
      <c r="E102" s="187"/>
      <c r="F102" s="187"/>
      <c r="G102" s="188"/>
      <c r="H102" s="188"/>
      <c r="I102" s="188"/>
      <c r="J102" s="192"/>
    </row>
    <row r="103" spans="1:11">
      <c r="A103" s="187"/>
      <c r="B103" s="187"/>
      <c r="C103" s="187"/>
      <c r="D103" s="187"/>
      <c r="E103" s="187"/>
      <c r="F103" s="187"/>
      <c r="G103" s="188"/>
      <c r="H103" s="188"/>
      <c r="I103" s="188"/>
      <c r="J103" s="192"/>
    </row>
    <row r="104" spans="1:11">
      <c r="A104" s="187"/>
      <c r="B104" s="187"/>
      <c r="C104" s="187"/>
      <c r="D104" s="187"/>
      <c r="E104" s="187"/>
      <c r="F104" s="187"/>
      <c r="G104" s="188"/>
      <c r="H104" s="188"/>
      <c r="I104" s="188"/>
      <c r="J104" s="192"/>
    </row>
    <row r="105" spans="1:11">
      <c r="A105" s="187"/>
      <c r="B105" s="187"/>
      <c r="C105" s="187"/>
      <c r="D105" s="187"/>
      <c r="E105" s="187"/>
      <c r="F105" s="187"/>
      <c r="G105" s="188"/>
      <c r="H105" s="188"/>
      <c r="I105" s="188"/>
      <c r="J105" s="192"/>
    </row>
    <row r="106" spans="1:11">
      <c r="A106" s="187"/>
      <c r="B106" s="187"/>
      <c r="C106" s="187"/>
      <c r="D106" s="187"/>
      <c r="E106" s="187"/>
      <c r="F106" s="187"/>
      <c r="G106" s="188"/>
      <c r="H106" s="188"/>
      <c r="I106" s="188"/>
      <c r="J106" s="188"/>
    </row>
    <row r="107" spans="1:11">
      <c r="A107" s="187"/>
      <c r="B107" s="187"/>
      <c r="C107" s="187"/>
      <c r="D107" s="187"/>
      <c r="E107" s="187"/>
      <c r="F107" s="187"/>
      <c r="G107" s="188"/>
      <c r="H107" s="188"/>
      <c r="I107" s="188"/>
      <c r="J107" s="188"/>
    </row>
    <row r="108" spans="1:11">
      <c r="A108" s="187"/>
      <c r="B108" s="187"/>
      <c r="C108" s="187"/>
      <c r="D108" s="187"/>
      <c r="E108" s="187"/>
      <c r="F108" s="187"/>
      <c r="G108" s="188"/>
      <c r="H108" s="188"/>
      <c r="I108" s="188"/>
      <c r="J108" s="188"/>
    </row>
    <row r="109" spans="1:11">
      <c r="A109" s="187"/>
      <c r="B109" s="187"/>
      <c r="C109" s="187"/>
      <c r="D109" s="187"/>
      <c r="E109" s="187"/>
      <c r="F109" s="187"/>
      <c r="G109" s="188"/>
      <c r="H109" s="188"/>
      <c r="I109" s="188"/>
      <c r="J109" s="188"/>
    </row>
    <row r="110" spans="1:11">
      <c r="A110" s="187"/>
      <c r="B110" s="187"/>
      <c r="C110" s="187"/>
      <c r="D110" s="187"/>
      <c r="E110" s="187"/>
      <c r="F110" s="187"/>
      <c r="G110" s="188"/>
      <c r="H110" s="188"/>
      <c r="I110" s="188"/>
      <c r="J110" s="188"/>
    </row>
    <row r="111" spans="1:11">
      <c r="A111" s="187"/>
      <c r="B111" s="187"/>
      <c r="C111" s="187"/>
      <c r="D111" s="187"/>
      <c r="E111" s="187"/>
      <c r="F111" s="187"/>
      <c r="G111" s="188"/>
      <c r="H111" s="188"/>
      <c r="I111" s="188"/>
      <c r="J111" s="188"/>
    </row>
    <row r="112" spans="1:11">
      <c r="A112" s="187"/>
      <c r="B112" s="187"/>
      <c r="C112" s="187"/>
      <c r="D112" s="187"/>
      <c r="E112" s="187"/>
      <c r="F112" s="187"/>
      <c r="G112" s="188"/>
      <c r="H112" s="188"/>
      <c r="I112" s="188"/>
      <c r="J112" s="188"/>
    </row>
    <row r="113" spans="1:10">
      <c r="A113" s="187"/>
      <c r="B113" s="187"/>
      <c r="C113" s="187"/>
      <c r="D113" s="187"/>
      <c r="E113" s="187"/>
      <c r="F113" s="187"/>
      <c r="G113" s="188"/>
      <c r="H113" s="188"/>
      <c r="I113" s="188"/>
      <c r="J113" s="188"/>
    </row>
    <row r="114" spans="1:10">
      <c r="A114" s="187"/>
      <c r="B114" s="187"/>
      <c r="C114" s="187"/>
      <c r="D114" s="187"/>
      <c r="E114" s="187"/>
      <c r="F114" s="187"/>
      <c r="G114" s="188"/>
      <c r="H114" s="188"/>
      <c r="I114" s="188"/>
      <c r="J114" s="188"/>
    </row>
    <row r="115" spans="1:10">
      <c r="A115" s="187"/>
      <c r="B115" s="187"/>
      <c r="C115" s="187"/>
      <c r="D115" s="187"/>
      <c r="E115" s="187"/>
      <c r="F115" s="187"/>
      <c r="G115" s="188"/>
      <c r="H115" s="188"/>
      <c r="I115" s="188"/>
      <c r="J115" s="188"/>
    </row>
    <row r="116" spans="1:10">
      <c r="A116" s="187"/>
      <c r="B116" s="187"/>
      <c r="C116" s="187"/>
      <c r="D116" s="187"/>
      <c r="E116" s="187"/>
      <c r="F116" s="187"/>
      <c r="G116" s="188"/>
      <c r="H116" s="188"/>
      <c r="I116" s="188"/>
      <c r="J116" s="188"/>
    </row>
    <row r="117" spans="1:10">
      <c r="A117" s="187"/>
      <c r="B117" s="187"/>
      <c r="C117" s="187"/>
      <c r="D117" s="187"/>
      <c r="E117" s="187"/>
      <c r="F117" s="187"/>
      <c r="G117" s="188"/>
      <c r="H117" s="188"/>
      <c r="I117" s="188"/>
      <c r="J117" s="188"/>
    </row>
    <row r="118" spans="1:10">
      <c r="A118" s="187"/>
      <c r="B118" s="187"/>
      <c r="C118" s="187"/>
      <c r="D118" s="187"/>
      <c r="E118" s="187"/>
      <c r="F118" s="187"/>
      <c r="G118" s="188"/>
      <c r="H118" s="188"/>
      <c r="I118" s="188"/>
      <c r="J118" s="188"/>
    </row>
    <row r="119" spans="1:10">
      <c r="A119" s="187"/>
      <c r="B119" s="187"/>
      <c r="C119" s="187"/>
      <c r="D119" s="187"/>
      <c r="E119" s="187"/>
      <c r="F119" s="187"/>
      <c r="G119" s="188"/>
      <c r="H119" s="188"/>
      <c r="I119" s="188"/>
      <c r="J119" s="188"/>
    </row>
    <row r="120" spans="1:10">
      <c r="A120" s="187"/>
      <c r="B120" s="187"/>
      <c r="C120" s="187"/>
      <c r="D120" s="187"/>
      <c r="E120" s="187"/>
      <c r="F120" s="187"/>
      <c r="G120" s="188"/>
      <c r="H120" s="188"/>
      <c r="I120" s="188"/>
      <c r="J120" s="188"/>
    </row>
    <row r="121" spans="1:10">
      <c r="A121" s="187"/>
      <c r="B121" s="187"/>
      <c r="C121" s="187"/>
      <c r="D121" s="187"/>
      <c r="E121" s="187"/>
      <c r="F121" s="187"/>
      <c r="G121" s="188"/>
      <c r="H121" s="188"/>
      <c r="I121" s="188"/>
      <c r="J121" s="188"/>
    </row>
    <row r="122" spans="1:10">
      <c r="A122" s="187"/>
      <c r="B122" s="187"/>
      <c r="C122" s="187"/>
      <c r="D122" s="187"/>
      <c r="E122" s="187"/>
      <c r="F122" s="187"/>
      <c r="G122" s="188"/>
      <c r="H122" s="188"/>
      <c r="I122" s="188"/>
      <c r="J122" s="188"/>
    </row>
    <row r="123" spans="1:10">
      <c r="A123" s="187"/>
      <c r="B123" s="187"/>
      <c r="C123" s="187"/>
      <c r="D123" s="187"/>
      <c r="E123" s="187"/>
      <c r="F123" s="187"/>
      <c r="G123" s="188"/>
      <c r="H123" s="188"/>
      <c r="I123" s="188"/>
      <c r="J123" s="188"/>
    </row>
    <row r="124" spans="1:10">
      <c r="A124" s="187"/>
      <c r="B124" s="187"/>
      <c r="C124" s="187"/>
      <c r="D124" s="187"/>
      <c r="E124" s="187"/>
      <c r="F124" s="187"/>
      <c r="G124" s="188"/>
      <c r="H124" s="188"/>
      <c r="I124" s="188"/>
      <c r="J124" s="188"/>
    </row>
    <row r="125" spans="1:10">
      <c r="A125" s="187"/>
      <c r="B125" s="187"/>
      <c r="C125" s="187"/>
      <c r="D125" s="187"/>
      <c r="E125" s="187"/>
      <c r="F125" s="187"/>
      <c r="G125" s="188"/>
      <c r="H125" s="188"/>
      <c r="I125" s="188"/>
      <c r="J125" s="188"/>
    </row>
    <row r="126" spans="1:10">
      <c r="A126" s="187"/>
      <c r="B126" s="187"/>
      <c r="C126" s="187"/>
      <c r="D126" s="187"/>
      <c r="E126" s="187"/>
      <c r="F126" s="187"/>
      <c r="G126" s="188"/>
      <c r="H126" s="188"/>
      <c r="I126" s="188"/>
      <c r="J126" s="188"/>
    </row>
    <row r="127" spans="1:10">
      <c r="A127" s="187"/>
      <c r="B127" s="187"/>
      <c r="C127" s="187"/>
      <c r="D127" s="187"/>
      <c r="E127" s="187"/>
      <c r="F127" s="187"/>
      <c r="G127" s="188"/>
      <c r="H127" s="188"/>
      <c r="I127" s="188"/>
      <c r="J127" s="188"/>
    </row>
    <row r="128" spans="1:10">
      <c r="A128" s="187"/>
      <c r="B128" s="187"/>
      <c r="C128" s="187"/>
      <c r="D128" s="187"/>
      <c r="E128" s="187"/>
      <c r="F128" s="187"/>
      <c r="G128" s="188"/>
      <c r="H128" s="188"/>
      <c r="I128" s="188"/>
      <c r="J128" s="188"/>
    </row>
    <row r="129" spans="1:10">
      <c r="A129" s="187"/>
      <c r="B129" s="187"/>
      <c r="C129" s="187"/>
      <c r="D129" s="187"/>
      <c r="E129" s="187"/>
      <c r="F129" s="187"/>
      <c r="G129" s="188"/>
      <c r="H129" s="188"/>
      <c r="I129" s="188"/>
      <c r="J129" s="188"/>
    </row>
    <row r="130" spans="1:10">
      <c r="A130" s="187"/>
      <c r="B130" s="187"/>
      <c r="C130" s="187"/>
      <c r="D130" s="187"/>
      <c r="E130" s="187"/>
      <c r="F130" s="187"/>
      <c r="G130" s="188"/>
      <c r="H130" s="188"/>
      <c r="I130" s="188"/>
      <c r="J130" s="188"/>
    </row>
    <row r="131" spans="1:10">
      <c r="A131" s="187"/>
      <c r="B131" s="187"/>
      <c r="C131" s="187"/>
      <c r="D131" s="187"/>
      <c r="E131" s="187"/>
      <c r="F131" s="187"/>
      <c r="G131" s="188"/>
      <c r="H131" s="188"/>
      <c r="I131" s="188"/>
      <c r="J131" s="188"/>
    </row>
    <row r="132" spans="1:10">
      <c r="A132" s="187"/>
      <c r="B132" s="187"/>
      <c r="C132" s="187"/>
      <c r="D132" s="187"/>
      <c r="E132" s="187"/>
      <c r="F132" s="187"/>
      <c r="G132" s="188"/>
      <c r="H132" s="188"/>
      <c r="I132" s="188"/>
      <c r="J132" s="188"/>
    </row>
    <row r="133" spans="1:10">
      <c r="A133" s="187"/>
      <c r="B133" s="187"/>
      <c r="C133" s="187"/>
      <c r="D133" s="187"/>
      <c r="E133" s="187"/>
      <c r="F133" s="187"/>
      <c r="G133" s="188"/>
      <c r="H133" s="188"/>
      <c r="I133" s="188"/>
      <c r="J133" s="188"/>
    </row>
    <row r="134" spans="1:10">
      <c r="A134" s="187"/>
      <c r="B134" s="187"/>
      <c r="C134" s="187"/>
      <c r="D134" s="187"/>
      <c r="E134" s="187"/>
      <c r="F134" s="187"/>
      <c r="G134" s="188"/>
      <c r="H134" s="188"/>
      <c r="I134" s="188"/>
      <c r="J134" s="188"/>
    </row>
    <row r="135" spans="1:10">
      <c r="A135" s="187"/>
      <c r="B135" s="187"/>
      <c r="C135" s="187"/>
      <c r="D135" s="187"/>
      <c r="E135" s="187"/>
      <c r="F135" s="187"/>
      <c r="G135" s="188"/>
      <c r="H135" s="188"/>
      <c r="I135" s="188"/>
      <c r="J135" s="188"/>
    </row>
    <row r="136" spans="1:10">
      <c r="A136" s="187"/>
      <c r="B136" s="187"/>
      <c r="C136" s="187"/>
      <c r="D136" s="187"/>
      <c r="E136" s="187"/>
      <c r="F136" s="187"/>
      <c r="G136" s="188"/>
      <c r="H136" s="188"/>
      <c r="I136" s="188"/>
      <c r="J136" s="188"/>
    </row>
    <row r="137" spans="1:10">
      <c r="A137" s="187"/>
      <c r="B137" s="187"/>
      <c r="C137" s="187"/>
      <c r="D137" s="187"/>
      <c r="E137" s="187"/>
      <c r="F137" s="187"/>
      <c r="G137" s="188"/>
      <c r="H137" s="188"/>
      <c r="I137" s="188"/>
      <c r="J137" s="188"/>
    </row>
    <row r="138" spans="1:10">
      <c r="A138" s="187"/>
      <c r="B138" s="187"/>
      <c r="C138" s="187"/>
      <c r="D138" s="187"/>
      <c r="E138" s="187"/>
      <c r="F138" s="187"/>
      <c r="G138" s="188"/>
      <c r="H138" s="188"/>
      <c r="I138" s="188"/>
      <c r="J138" s="188"/>
    </row>
    <row r="139" spans="1:10">
      <c r="A139" s="187"/>
      <c r="B139" s="187"/>
      <c r="C139" s="187"/>
      <c r="D139" s="187"/>
      <c r="E139" s="187"/>
      <c r="F139" s="187"/>
      <c r="G139" s="188"/>
      <c r="H139" s="188"/>
      <c r="I139" s="188"/>
      <c r="J139" s="188"/>
    </row>
    <row r="140" spans="1:10">
      <c r="A140" s="187"/>
      <c r="B140" s="187"/>
      <c r="C140" s="187"/>
      <c r="D140" s="187"/>
      <c r="E140" s="187"/>
      <c r="F140" s="187"/>
      <c r="G140" s="188"/>
      <c r="H140" s="188"/>
      <c r="I140" s="188"/>
      <c r="J140" s="188"/>
    </row>
    <row r="141" spans="1:10">
      <c r="A141" s="187"/>
      <c r="B141" s="187"/>
      <c r="C141" s="187"/>
      <c r="D141" s="187"/>
      <c r="E141" s="187"/>
      <c r="F141" s="187"/>
      <c r="G141" s="188"/>
      <c r="H141" s="188"/>
      <c r="I141" s="188"/>
      <c r="J141" s="188"/>
    </row>
    <row r="142" spans="1:10">
      <c r="A142" s="187"/>
      <c r="B142" s="187"/>
      <c r="C142" s="187"/>
      <c r="D142" s="187"/>
      <c r="E142" s="187"/>
      <c r="F142" s="187"/>
      <c r="G142" s="188"/>
      <c r="H142" s="188"/>
      <c r="I142" s="188"/>
      <c r="J142" s="188"/>
    </row>
    <row r="143" spans="1:10">
      <c r="A143" s="187"/>
      <c r="B143" s="187"/>
      <c r="C143" s="187"/>
      <c r="D143" s="187"/>
      <c r="E143" s="187"/>
      <c r="F143" s="187"/>
      <c r="G143" s="188"/>
      <c r="H143" s="188"/>
      <c r="I143" s="188"/>
      <c r="J143" s="188"/>
    </row>
    <row r="144" spans="1:10">
      <c r="A144" s="187"/>
      <c r="B144" s="187"/>
      <c r="C144" s="187"/>
      <c r="D144" s="187"/>
      <c r="E144" s="187"/>
      <c r="F144" s="187"/>
      <c r="G144" s="188"/>
      <c r="H144" s="188"/>
      <c r="I144" s="188"/>
      <c r="J144" s="188"/>
    </row>
    <row r="145" spans="1:10">
      <c r="A145" s="187"/>
      <c r="B145" s="187"/>
      <c r="C145" s="187"/>
      <c r="D145" s="187"/>
      <c r="E145" s="187"/>
      <c r="F145" s="187"/>
      <c r="G145" s="188"/>
      <c r="H145" s="188"/>
      <c r="I145" s="188"/>
      <c r="J145" s="188"/>
    </row>
    <row r="146" spans="1:10">
      <c r="A146" s="187"/>
      <c r="B146" s="187"/>
      <c r="C146" s="187"/>
      <c r="D146" s="187"/>
      <c r="E146" s="187"/>
      <c r="F146" s="187"/>
      <c r="G146" s="188"/>
      <c r="H146" s="188"/>
      <c r="I146" s="188"/>
      <c r="J146" s="188"/>
    </row>
    <row r="147" spans="1:10">
      <c r="A147" s="187"/>
      <c r="B147" s="187"/>
      <c r="C147" s="187"/>
      <c r="D147" s="187"/>
      <c r="E147" s="187"/>
      <c r="F147" s="187"/>
      <c r="G147" s="188"/>
      <c r="H147" s="188"/>
      <c r="I147" s="188"/>
      <c r="J147" s="188"/>
    </row>
    <row r="148" spans="1:10">
      <c r="A148" s="187"/>
      <c r="B148" s="187"/>
      <c r="C148" s="187"/>
      <c r="D148" s="187"/>
      <c r="E148" s="187"/>
      <c r="F148" s="187"/>
      <c r="G148" s="188"/>
      <c r="H148" s="188"/>
      <c r="I148" s="188"/>
      <c r="J148" s="188"/>
    </row>
    <row r="149" spans="1:10">
      <c r="A149" s="187"/>
      <c r="B149" s="187"/>
      <c r="C149" s="187"/>
      <c r="D149" s="187"/>
      <c r="E149" s="187"/>
      <c r="F149" s="187"/>
      <c r="G149" s="188"/>
      <c r="H149" s="188"/>
      <c r="I149" s="188"/>
      <c r="J149" s="188"/>
    </row>
    <row r="150" spans="1:10">
      <c r="A150" s="187"/>
      <c r="B150" s="187"/>
      <c r="C150" s="187"/>
      <c r="D150" s="187"/>
      <c r="E150" s="187"/>
      <c r="F150" s="187"/>
      <c r="G150" s="188"/>
      <c r="H150" s="188"/>
      <c r="I150" s="188"/>
      <c r="J150" s="188"/>
    </row>
    <row r="151" spans="1:10">
      <c r="A151" s="187"/>
      <c r="B151" s="187"/>
      <c r="C151" s="187"/>
      <c r="D151" s="187"/>
      <c r="E151" s="187"/>
      <c r="F151" s="187"/>
      <c r="G151" s="188"/>
      <c r="H151" s="188"/>
      <c r="I151" s="188"/>
      <c r="J151" s="188"/>
    </row>
    <row r="152" spans="1:10">
      <c r="A152" s="187"/>
      <c r="B152" s="187"/>
      <c r="C152" s="187"/>
      <c r="D152" s="187"/>
      <c r="E152" s="187"/>
      <c r="F152" s="187"/>
      <c r="G152" s="188"/>
      <c r="H152" s="188"/>
      <c r="I152" s="188"/>
      <c r="J152" s="188"/>
    </row>
    <row r="153" spans="1:10">
      <c r="D153" s="187"/>
      <c r="E153" s="187"/>
      <c r="F153" s="187"/>
      <c r="G153" s="188"/>
      <c r="H153" s="188"/>
    </row>
    <row r="154" spans="1:10">
      <c r="D154" s="187"/>
      <c r="E154" s="187"/>
      <c r="F154" s="187"/>
      <c r="G154" s="188"/>
      <c r="H154" s="188"/>
    </row>
    <row r="155" spans="1:10">
      <c r="D155" s="187"/>
      <c r="E155" s="187"/>
      <c r="F155" s="187"/>
      <c r="G155" s="188"/>
      <c r="H155" s="188"/>
    </row>
    <row r="156" spans="1:10">
      <c r="D156" s="187"/>
      <c r="E156" s="187"/>
      <c r="F156" s="187"/>
      <c r="G156" s="188"/>
      <c r="H156" s="188"/>
    </row>
    <row r="157" spans="1:10">
      <c r="D157" s="187"/>
      <c r="E157" s="187"/>
      <c r="F157" s="187"/>
      <c r="G157" s="188"/>
      <c r="H157" s="188"/>
    </row>
    <row r="158" spans="1:10">
      <c r="D158" s="187"/>
      <c r="E158" s="187"/>
      <c r="F158" s="187"/>
      <c r="G158" s="188"/>
      <c r="H158" s="188"/>
    </row>
    <row r="159" spans="1:10">
      <c r="D159" s="187"/>
      <c r="E159" s="187"/>
      <c r="F159" s="187"/>
      <c r="G159" s="188"/>
      <c r="H159" s="188"/>
    </row>
    <row r="160" spans="1:10">
      <c r="D160" s="187"/>
      <c r="E160" s="187"/>
      <c r="F160" s="187"/>
    </row>
    <row r="161" spans="4:6">
      <c r="D161" s="187"/>
      <c r="E161" s="187"/>
      <c r="F161" s="187"/>
    </row>
  </sheetData>
  <sheetProtection algorithmName="SHA-512" hashValue="QHmLZBHZdhKaruXV6L+KrD7s1fsWnVNWvIZUuwwiH+nfzcPyIYty+wSLIOqWGRZpTqDG+9M4zaNvSxM5K/2QVg==" saltValue="UCMTxsVjbmNWevRbdvj0ng==" spinCount="100000" sheet="1" objects="1" scenarios="1" selectLockedCells="1"/>
  <phoneticPr fontId="3" type="noConversion"/>
  <dataValidations count="1">
    <dataValidation type="list" allowBlank="1" showInputMessage="1" showErrorMessage="1" sqref="K19:K26" xr:uid="{00000000-0002-0000-0300-000000000000}">
      <formula1>INDIRECT($K$9)</formula1>
    </dataValidation>
  </dataValidations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13</vt:i4>
      </vt:variant>
    </vt:vector>
  </HeadingPairs>
  <TitlesOfParts>
    <vt:vector size="17" baseType="lpstr">
      <vt:lpstr>Instructions《填写指南》</vt:lpstr>
      <vt:lpstr>Input</vt:lpstr>
      <vt:lpstr>Parameter</vt:lpstr>
      <vt:lpstr>Data</vt:lpstr>
      <vt:lpstr>Acct_Region</vt:lpstr>
      <vt:lpstr>Customer</vt:lpstr>
      <vt:lpstr>Diff</vt:lpstr>
      <vt:lpstr>Hotel_Type</vt:lpstr>
      <vt:lpstr>Inv_Currency</vt:lpstr>
      <vt:lpstr>Location</vt:lpstr>
      <vt:lpstr>Normal_Domestic</vt:lpstr>
      <vt:lpstr>Normal_Oversea</vt:lpstr>
      <vt:lpstr>Input!Print_Area</vt:lpstr>
      <vt:lpstr>Instructions《填写指南》!Print_Area</vt:lpstr>
      <vt:lpstr>Tax_Rate</vt:lpstr>
      <vt:lpstr>Taxi_Type</vt:lpstr>
      <vt:lpstr>Welfare</vt:lpstr>
    </vt:vector>
  </TitlesOfParts>
  <Company>HSHZ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Claim Template 2009</dc:title>
  <dc:subject>Schneider-Electric Expense Claim Template 2009</dc:subject>
  <dc:creator>SSEE Project Team</dc:creator>
  <cp:lastModifiedBy>Xueqing WANG</cp:lastModifiedBy>
  <cp:lastPrinted>2016-07-20T07:06:33Z</cp:lastPrinted>
  <dcterms:created xsi:type="dcterms:W3CDTF">2008-11-28T02:02:15Z</dcterms:created>
  <dcterms:modified xsi:type="dcterms:W3CDTF">2021-03-30T14:05:34Z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7c75fe-f914-45f8-9747-40a3f5d4287a_Enabled">
    <vt:lpwstr>true</vt:lpwstr>
  </property>
  <property fmtid="{D5CDD505-2E9C-101B-9397-08002B2CF9AE}" pid="3" name="MSIP_Label_fe7c75fe-f914-45f8-9747-40a3f5d4287a_SetDate">
    <vt:lpwstr>2021-03-24T11:03:56Z</vt:lpwstr>
  </property>
  <property fmtid="{D5CDD505-2E9C-101B-9397-08002B2CF9AE}" pid="4" name="MSIP_Label_fe7c75fe-f914-45f8-9747-40a3f5d4287a_Method">
    <vt:lpwstr>Standard</vt:lpwstr>
  </property>
  <property fmtid="{D5CDD505-2E9C-101B-9397-08002B2CF9AE}" pid="5" name="MSIP_Label_fe7c75fe-f914-45f8-9747-40a3f5d4287a_Name">
    <vt:lpwstr>Without Visual Marking</vt:lpwstr>
  </property>
  <property fmtid="{D5CDD505-2E9C-101B-9397-08002B2CF9AE}" pid="6" name="MSIP_Label_fe7c75fe-f914-45f8-9747-40a3f5d4287a_SiteId">
    <vt:lpwstr>6e51e1ad-c54b-4b39-b598-0ffe9ae68fef</vt:lpwstr>
  </property>
  <property fmtid="{D5CDD505-2E9C-101B-9397-08002B2CF9AE}" pid="7" name="MSIP_Label_fe7c75fe-f914-45f8-9747-40a3f5d4287a_ActionId">
    <vt:lpwstr>e238f76e-9786-48ca-8c85-272decad66ce</vt:lpwstr>
  </property>
  <property fmtid="{D5CDD505-2E9C-101B-9397-08002B2CF9AE}" pid="8" name="MSIP_Label_fe7c75fe-f914-45f8-9747-40a3f5d4287a_ContentBits">
    <vt:lpwstr>0</vt:lpwstr>
  </property>
</Properties>
</file>